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8130" activeTab="1"/>
  </bookViews>
  <sheets>
    <sheet name="Sheet1" sheetId="4" r:id="rId1"/>
    <sheet name="Sheet1 (2)" sheetId="5" r:id="rId2"/>
    <sheet name="Sheet2" sheetId="2" r:id="rId3"/>
    <sheet name="Հաշվի համա" sheetId="3" r:id="rId4"/>
    <sheet name="Лист1" sheetId="6" r:id="rId5"/>
  </sheets>
  <calcPr calcId="125725"/>
</workbook>
</file>

<file path=xl/calcChain.xml><?xml version="1.0" encoding="utf-8"?>
<calcChain xmlns="http://schemas.openxmlformats.org/spreadsheetml/2006/main">
  <c r="K18" i="5"/>
  <c r="S26"/>
  <c r="S27"/>
  <c r="K29"/>
  <c r="K11"/>
  <c r="E34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7"/>
  <c r="H29"/>
  <c r="U29"/>
  <c r="S23"/>
  <c r="T19"/>
  <c r="T20"/>
  <c r="T21"/>
  <c r="T22"/>
  <c r="T23"/>
  <c r="S19"/>
  <c r="S20"/>
  <c r="S21"/>
  <c r="S22"/>
  <c r="E91"/>
  <c r="D91"/>
  <c r="E55"/>
  <c r="E74"/>
  <c r="F88"/>
  <c r="F87"/>
  <c r="F86"/>
  <c r="F85"/>
  <c r="E84"/>
  <c r="D84"/>
  <c r="F83"/>
  <c r="F82"/>
  <c r="F81"/>
  <c r="F80"/>
  <c r="F79"/>
  <c r="F78"/>
  <c r="F77"/>
  <c r="E76"/>
  <c r="D76"/>
  <c r="F75"/>
  <c r="F74"/>
  <c r="E73"/>
  <c r="D73"/>
  <c r="F72"/>
  <c r="F71"/>
  <c r="F69"/>
  <c r="F68"/>
  <c r="E67"/>
  <c r="E70" s="1"/>
  <c r="D67"/>
  <c r="D70" s="1"/>
  <c r="C67"/>
  <c r="C70" s="1"/>
  <c r="F66"/>
  <c r="F65"/>
  <c r="F64"/>
  <c r="F63"/>
  <c r="F61"/>
  <c r="E60"/>
  <c r="E62" s="1"/>
  <c r="D60"/>
  <c r="D62" s="1"/>
  <c r="C60"/>
  <c r="C62" s="1"/>
  <c r="F59"/>
  <c r="F58"/>
  <c r="F57"/>
  <c r="F56"/>
  <c r="F55"/>
  <c r="E54"/>
  <c r="D54"/>
  <c r="C54"/>
  <c r="F53"/>
  <c r="F52"/>
  <c r="F51"/>
  <c r="F50"/>
  <c r="F49"/>
  <c r="AJ48"/>
  <c r="AK48" s="1"/>
  <c r="E48"/>
  <c r="E89" s="1"/>
  <c r="D48"/>
  <c r="D89" s="1"/>
  <c r="AJ47"/>
  <c r="F47"/>
  <c r="AC47" s="1"/>
  <c r="AK47" s="1"/>
  <c r="F46"/>
  <c r="F45"/>
  <c r="F44"/>
  <c r="O38"/>
  <c r="N38"/>
  <c r="M38"/>
  <c r="L38"/>
  <c r="J38"/>
  <c r="I38"/>
  <c r="E38"/>
  <c r="C38"/>
  <c r="C40" s="1"/>
  <c r="S37"/>
  <c r="T37" s="1"/>
  <c r="S36"/>
  <c r="T36" s="1"/>
  <c r="F36"/>
  <c r="G36"/>
  <c r="S35"/>
  <c r="T35" s="1"/>
  <c r="S34"/>
  <c r="T34" s="1"/>
  <c r="F34"/>
  <c r="G34"/>
  <c r="S33"/>
  <c r="T33" s="1"/>
  <c r="F33"/>
  <c r="G33"/>
  <c r="S32"/>
  <c r="T32" s="1"/>
  <c r="F32"/>
  <c r="G32"/>
  <c r="S31"/>
  <c r="T31" s="1"/>
  <c r="F31"/>
  <c r="G31"/>
  <c r="S30"/>
  <c r="T30" s="1"/>
  <c r="F30"/>
  <c r="G30"/>
  <c r="S29"/>
  <c r="T29" s="1"/>
  <c r="F29"/>
  <c r="G29"/>
  <c r="S28"/>
  <c r="T28" s="1"/>
  <c r="T27"/>
  <c r="F27"/>
  <c r="G27"/>
  <c r="T26"/>
  <c r="S25"/>
  <c r="T25" s="1"/>
  <c r="F25"/>
  <c r="G25"/>
  <c r="S24"/>
  <c r="T24" s="1"/>
  <c r="F23"/>
  <c r="G23"/>
  <c r="S18"/>
  <c r="T18" s="1"/>
  <c r="F18"/>
  <c r="G18"/>
  <c r="S17"/>
  <c r="S16"/>
  <c r="S15"/>
  <c r="S14"/>
  <c r="S13"/>
  <c r="S12"/>
  <c r="K38"/>
  <c r="H11"/>
  <c r="H38" s="1"/>
  <c r="F11"/>
  <c r="G11"/>
  <c r="S10"/>
  <c r="T10" s="1"/>
  <c r="S9"/>
  <c r="S8"/>
  <c r="S7"/>
  <c r="T7" s="1"/>
  <c r="F7"/>
  <c r="D38"/>
  <c r="D40" s="1"/>
  <c r="H29" i="4"/>
  <c r="K29"/>
  <c r="K11"/>
  <c r="E84"/>
  <c r="E76"/>
  <c r="E89" s="1"/>
  <c r="E73"/>
  <c r="E67"/>
  <c r="E70" s="1"/>
  <c r="F70" s="1"/>
  <c r="E60"/>
  <c r="E62" s="1"/>
  <c r="F62" s="1"/>
  <c r="E54"/>
  <c r="E48"/>
  <c r="F45"/>
  <c r="F46"/>
  <c r="F47"/>
  <c r="F49"/>
  <c r="F50"/>
  <c r="F51"/>
  <c r="F52"/>
  <c r="F53"/>
  <c r="F55"/>
  <c r="F56"/>
  <c r="F57"/>
  <c r="F58"/>
  <c r="F59"/>
  <c r="F61"/>
  <c r="F63"/>
  <c r="F64"/>
  <c r="F65"/>
  <c r="F66"/>
  <c r="F68"/>
  <c r="F69"/>
  <c r="F71"/>
  <c r="F72"/>
  <c r="F74"/>
  <c r="F75"/>
  <c r="F77"/>
  <c r="F78"/>
  <c r="F79"/>
  <c r="F80"/>
  <c r="F81"/>
  <c r="F82"/>
  <c r="F83"/>
  <c r="F85"/>
  <c r="F86"/>
  <c r="F87"/>
  <c r="F88"/>
  <c r="F44"/>
  <c r="D84"/>
  <c r="F84" s="1"/>
  <c r="D76"/>
  <c r="F76" s="1"/>
  <c r="D73"/>
  <c r="F73" s="1"/>
  <c r="D67"/>
  <c r="D70" s="1"/>
  <c r="D60"/>
  <c r="D62" s="1"/>
  <c r="D54"/>
  <c r="F54" s="1"/>
  <c r="D48"/>
  <c r="D89" s="1"/>
  <c r="L50" i="2"/>
  <c r="L53" s="1"/>
  <c r="L43"/>
  <c r="L38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3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  <c r="D81"/>
  <c r="C81"/>
  <c r="C37"/>
  <c r="C50"/>
  <c r="D17"/>
  <c r="D29"/>
  <c r="C29"/>
  <c r="D7" i="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37"/>
  <c r="D38"/>
  <c r="D40" s="1"/>
  <c r="E38"/>
  <c r="E39" s="1"/>
  <c r="C38"/>
  <c r="C40" s="1"/>
  <c r="F84" i="5" l="1"/>
  <c r="F76"/>
  <c r="F73"/>
  <c r="F54"/>
  <c r="S38"/>
  <c r="S39" s="1"/>
  <c r="F89"/>
  <c r="F62"/>
  <c r="F70"/>
  <c r="G7"/>
  <c r="S11"/>
  <c r="T11" s="1"/>
  <c r="F38"/>
  <c r="G38"/>
  <c r="T38"/>
  <c r="T39"/>
  <c r="E40"/>
  <c r="F48"/>
  <c r="F60"/>
  <c r="F67"/>
  <c r="F89" i="4"/>
  <c r="E40"/>
  <c r="F67"/>
  <c r="F60"/>
  <c r="F48"/>
  <c r="E81" i="2"/>
  <c r="K38" i="4"/>
  <c r="S35"/>
  <c r="T35"/>
  <c r="G11"/>
  <c r="G18"/>
  <c r="G23"/>
  <c r="G25"/>
  <c r="G27"/>
  <c r="G29"/>
  <c r="G30"/>
  <c r="G31"/>
  <c r="G32"/>
  <c r="G33"/>
  <c r="G34"/>
  <c r="G36"/>
  <c r="G7"/>
  <c r="C54"/>
  <c r="C60"/>
  <c r="C62" s="1"/>
  <c r="C67"/>
  <c r="C70" s="1"/>
  <c r="S7"/>
  <c r="T7" s="1"/>
  <c r="S8"/>
  <c r="S9"/>
  <c r="S10"/>
  <c r="T10" s="1"/>
  <c r="S11"/>
  <c r="T11" s="1"/>
  <c r="S12"/>
  <c r="S13"/>
  <c r="S14"/>
  <c r="S15"/>
  <c r="S16"/>
  <c r="S17"/>
  <c r="S18"/>
  <c r="T18" s="1"/>
  <c r="S19"/>
  <c r="S20"/>
  <c r="S21"/>
  <c r="S22"/>
  <c r="S23"/>
  <c r="T23" s="1"/>
  <c r="S24"/>
  <c r="T24" s="1"/>
  <c r="S25"/>
  <c r="T25" s="1"/>
  <c r="S26"/>
  <c r="T26" s="1"/>
  <c r="S27"/>
  <c r="T27" s="1"/>
  <c r="S28"/>
  <c r="T28" s="1"/>
  <c r="S29"/>
  <c r="T29" s="1"/>
  <c r="S30"/>
  <c r="T30" s="1"/>
  <c r="S31"/>
  <c r="T31" s="1"/>
  <c r="S32"/>
  <c r="T32" s="1"/>
  <c r="S33"/>
  <c r="T33" s="1"/>
  <c r="S34"/>
  <c r="T34" s="1"/>
  <c r="S36"/>
  <c r="T36" s="1"/>
  <c r="S37"/>
  <c r="T37" s="1"/>
  <c r="I38"/>
  <c r="J38"/>
  <c r="L38"/>
  <c r="M38"/>
  <c r="N38"/>
  <c r="O38"/>
  <c r="H11"/>
  <c r="H38" s="1"/>
  <c r="F38"/>
  <c r="F36"/>
  <c r="F34"/>
  <c r="F33"/>
  <c r="F18"/>
  <c r="F25"/>
  <c r="F27"/>
  <c r="F29"/>
  <c r="F30"/>
  <c r="F31"/>
  <c r="F32"/>
  <c r="F23"/>
  <c r="F11"/>
  <c r="F7"/>
  <c r="AC47"/>
  <c r="AJ47"/>
  <c r="AJ48"/>
  <c r="AK48"/>
  <c r="G40" i="5" l="1"/>
  <c r="F40"/>
  <c r="S38" i="4"/>
  <c r="S39"/>
  <c r="T39" s="1"/>
  <c r="T38"/>
  <c r="G38"/>
  <c r="AK47"/>
  <c r="F91" l="1"/>
</calcChain>
</file>

<file path=xl/sharedStrings.xml><?xml version="1.0" encoding="utf-8"?>
<sst xmlns="http://schemas.openxmlformats.org/spreadsheetml/2006/main" count="425" uniqueCount="225">
  <si>
    <t>Ð³ñÏ³ï»ë³ÏÇ ³Ýí³ÝáõÙÁ</t>
  </si>
  <si>
    <t>äÉ³Ý</t>
  </si>
  <si>
    <t>Ï³ï</t>
  </si>
  <si>
    <t>Ï³ï %</t>
  </si>
  <si>
    <t>²Ûñù</t>
  </si>
  <si>
    <t>ì³ñ¹»ÝÇë</t>
  </si>
  <si>
    <t>Ü,ÞáñÅ³</t>
  </si>
  <si>
    <t>ì,ÞáñÅ³</t>
  </si>
  <si>
    <t>¶áõÛù Ð³ñÏ ÞÇÝáõÃ</t>
  </si>
  <si>
    <t>ÐáÕÇ Ð³ñÏ</t>
  </si>
  <si>
    <t>¶áõÛù Ñ³ñÏ ÷áË³¹ñ³ÙÇçáóÝ»ñÇó</t>
  </si>
  <si>
    <t>î»Õ³Ï³Ý îáõñù</t>
  </si>
  <si>
    <t>ä»ï ïáõñù</t>
  </si>
  <si>
    <t>¸áï³óÇ³</t>
  </si>
  <si>
    <t>ÐáÕÇ ì³ñÓ³í×³ñ</t>
  </si>
  <si>
    <t>ä»ï ýáÝ¹Ç ÑáÕÇ í³ñÓ</t>
  </si>
  <si>
    <t>²ÛÉ ·áõÛùÇ í³ñÓ³í×³ñ</t>
  </si>
  <si>
    <t>ä»ï å³ïí»ñ øÎ²¶ µ³ÅÇÝ</t>
  </si>
  <si>
    <t>²Õµ³Ñ³ÝáõÃÛáõÝ</t>
  </si>
  <si>
    <t>ÌÝáÕ³Ï³Ý ÙÇçáóÝ»ñ</t>
  </si>
  <si>
    <t>²ÛÉ áã Ñ³ñÏ³ÛÇÝ »Ï³ÙáõïÝ»ñ</t>
  </si>
  <si>
    <t>*900155101786</t>
  </si>
  <si>
    <t>*900155101265</t>
  </si>
  <si>
    <t>Þ»Ýù»ñÇ ûñÇÝ³Ï³óÙ³Ý í×³ñ</t>
  </si>
  <si>
    <t>*900155001911</t>
  </si>
  <si>
    <t>*900155001929</t>
  </si>
  <si>
    <t>*900155001937</t>
  </si>
  <si>
    <t>·»Õ</t>
  </si>
  <si>
    <t>Øº¸</t>
  </si>
  <si>
    <t>²Õµ</t>
  </si>
  <si>
    <t>ÀÝ¹³Ù»Ý</t>
  </si>
  <si>
    <t>ÀÝ¹³Ù»Ý ÑáÕÇ Ñ³ñÏ</t>
  </si>
  <si>
    <t>*900155101042</t>
  </si>
  <si>
    <t>ÁÝ¹³Ù»Ý ÑáÕÇ í³ñÓ</t>
  </si>
  <si>
    <t>ÀÝ¹³Ù»Ý ì³ñÓ³Ï³ÉáõÃÛáõÝ</t>
  </si>
  <si>
    <t>ÀÝ¹³Ù»Ý ¶áõÛù³Ñ³ñÏ  ïñ³Ýë</t>
  </si>
  <si>
    <t>ÀÝ¹³Ù»Ý ·áõÛù Ñ³ñÏ</t>
  </si>
  <si>
    <t>¼³·ë</t>
  </si>
  <si>
    <t>Üáï</t>
  </si>
  <si>
    <t>*900155101067 å»ï ïáõñù</t>
  </si>
  <si>
    <t>*900155101281 å»ï ïáõñù</t>
  </si>
  <si>
    <t>ÀÝ¹³Ù»Ý å»ï ïáõñù</t>
  </si>
  <si>
    <t>900155101075¸áï³óÇ³</t>
  </si>
  <si>
    <t>900155101711êáõµí»ÝóÇ³</t>
  </si>
  <si>
    <t>900155101356 î/î ËÙÇãù ÍË³Ë</t>
  </si>
  <si>
    <t>900155101406 ì³é»ÉÇù ùë³ÛáõÕ</t>
  </si>
  <si>
    <t>900155101505²ñï³ùÇÝ ·áí³½¹</t>
  </si>
  <si>
    <t>ÀÝ¹³Ù»Ý ï»Õ³Ï³Ý ïáõñù</t>
  </si>
  <si>
    <t>*900155101026 Ð/Ð  ì³ñ¹»ÝÇë</t>
  </si>
  <si>
    <t>*900155101034 áã ·Ûáõ ì³ñ¹»ÝÇë</t>
  </si>
  <si>
    <t>*900155123038 ²Ûñù</t>
  </si>
  <si>
    <t>*900155124036  ì,ÞáñÅ³</t>
  </si>
  <si>
    <t>*900155123053 ²Ûñù</t>
  </si>
  <si>
    <t>*900155125058 Ü,ÞáñÅ³</t>
  </si>
  <si>
    <t>*900155124051  ì,ÞáñÅ³</t>
  </si>
  <si>
    <t>*900155101125 ·áõÛù í³ñÓ ì³ñ¹</t>
  </si>
  <si>
    <t>*900155101059 ²íïá ¶/Ð í³ñ¹»ÝÇë</t>
  </si>
  <si>
    <t>*900155123020 ²Ûñù</t>
  </si>
  <si>
    <t>*900155125025 Ü,ÞáñÅ³</t>
  </si>
  <si>
    <t>*900155124028 ì,ÞáñÅ³</t>
  </si>
  <si>
    <t>*900155101265 ¶áõÛùÇ ßÇÝáõÃ</t>
  </si>
  <si>
    <t>*900155101786 ·/Ñ ²Ò</t>
  </si>
  <si>
    <t>900155101208 ÇÝù ßÇÝ ûñÇÝ³Ï³Ý</t>
  </si>
  <si>
    <t>ÀÝ¹³Ù»Ý Ñ³ñÏ»ñ</t>
  </si>
  <si>
    <t>900155101422 ²ÛÉ ³åñ³ÝùÝ»ñ</t>
  </si>
  <si>
    <t>պլան</t>
  </si>
  <si>
    <t>Տարեկ</t>
  </si>
  <si>
    <t>կատ %</t>
  </si>
  <si>
    <t>*900155125033   Ü,ÞáñÅ³</t>
  </si>
  <si>
    <t xml:space="preserve">900155101372ÌË³ËáïÇ </t>
  </si>
  <si>
    <t>ÙñóáõÛÃ ¨ ³Íáõñ¹Ý Ù³ë,í×</t>
  </si>
  <si>
    <t>*900155101620</t>
  </si>
  <si>
    <t>Աճուրդ</t>
  </si>
  <si>
    <t>24,00 հանր սննուն900155101455</t>
  </si>
  <si>
    <t>ä»ï ï³ïí»ñ ¼²¶ê</t>
  </si>
  <si>
    <t>*900155101331 Շին թույլատվ</t>
  </si>
  <si>
    <t>î³ñµ</t>
  </si>
  <si>
    <t>Ð³Ý³ ïñ³Ýë</t>
  </si>
  <si>
    <t>2017 Ùáõï</t>
  </si>
  <si>
    <t>11,06,2017</t>
  </si>
  <si>
    <t>Ðñ³Ýï Ï³ñ³å»ïÛ³Ý êäÀ</t>
  </si>
  <si>
    <t>ì³ñ¹»ÝÇë äáÉÇÏÉÇÝÇÏ³ äö´À</t>
  </si>
  <si>
    <t>êÝ³ñ ¶ñáõå êäÀ</t>
  </si>
  <si>
    <t>Ð³Ù³ë»ñíÇë êäÀ</t>
  </si>
  <si>
    <t>²ñ¹ßÇÝ µ³ÝÏ</t>
  </si>
  <si>
    <t>Î³ñ-Ï³Ù êäÀ</t>
  </si>
  <si>
    <t>ì³ñ¹,ï³ñ³Í ½³ñ·,ÑÇÙÝ</t>
  </si>
  <si>
    <t>Ð³ÛµÇ½Ý»ë µ³ÝÏ ö´À</t>
  </si>
  <si>
    <t>²ñÙ»Ý ï»É»ýáÝ ÏáÙå³ÝÇ³</t>
  </si>
  <si>
    <t>ì³ñ¹»ÝÇëÇ ÑÇí³Ý¹ ö´À</t>
  </si>
  <si>
    <t>Ð³ÛçñÙáõÏáÛáõÕÇ ö´À</t>
  </si>
  <si>
    <t>ì³ñ¹»ÝÇëÇ ¿É,ó³Ýó»ñ ö´À</t>
  </si>
  <si>
    <t>¶³½åñáÙ ²ñÙ»ÝÇ³ ö´À</t>
  </si>
  <si>
    <t>Þ³Ù³-îñ³Ýë êäÀ</t>
  </si>
  <si>
    <t>ÐáíÑ³ÝÝÇëÛ³Ý ÐáõÝ³Ý</t>
  </si>
  <si>
    <t>Ê³ã³ïñÛ³Ý êáõñ»Ý ê»¹ñ³ÏÇ</t>
  </si>
  <si>
    <t>ìî´ Ð³Û³ëï³Ý µ³ÝÏ ö´À</t>
  </si>
  <si>
    <t xml:space="preserve">²Ïµ³ Ïñ»¹Çï ³·ñÇÏáÉ µ³ÝÏ </t>
  </si>
  <si>
    <t>2018Ùáõïù</t>
  </si>
  <si>
    <t>²ñ³ùë 2²/Î</t>
  </si>
  <si>
    <t xml:space="preserve">ÐÐ ºÐàì²ÚÆ íÏ³Ý»ñ </t>
  </si>
  <si>
    <t>ì³ñ¹»ÝÇëÇ ³íïáÏ³Û³Ý</t>
  </si>
  <si>
    <t>ÞÇÝ³ñ³ñ Ð³Ù³Ï³ñ·Çã êäÀ</t>
  </si>
  <si>
    <t>äÉ³Ý»ï</t>
  </si>
  <si>
    <t>´³ñë»ÕÛ³Ý êáë ²½³ïÇ</t>
  </si>
  <si>
    <t>²ñ³ùë-2 ³/Ï</t>
  </si>
  <si>
    <t>²ÃáÛ³Ý ì³ñ¹³Ý ØÇß³ÛÇ</t>
  </si>
  <si>
    <t>ä»ïñáëÛ³Ý Î³Ùá</t>
  </si>
  <si>
    <t>ØÏñïãÛ³Ý ²ïáÙ</t>
  </si>
  <si>
    <t>¼ÇñáÛ³Ý ²ßáï</t>
  </si>
  <si>
    <t>Ü³Éµ³Ý¹Û³Ý ÐáíÑ³ÝÝ»ë</t>
  </si>
  <si>
    <t>Ð³ÏáµÛ³Ý ØÇñÑ³Ý</t>
  </si>
  <si>
    <t>ê³Ñ³ÏÛ³Ý Ü»ÉëáÝ</t>
  </si>
  <si>
    <t>ÊÉáÛ³Ý ²Ýáõß ì³Éá¹Û³ÛÇ</t>
  </si>
  <si>
    <t>ÊÉáÛ³Ý ì³Éá¹Û³ ²ë³ïáõñÇ</t>
  </si>
  <si>
    <t>Ø³ñïÇñáëÛ³Ý ¶³Éáõëï</t>
  </si>
  <si>
    <t>¶¨áñ·Û³Ý Ð³ñáõÃÛáõÝ</t>
  </si>
  <si>
    <t>²ÝïáÝÛ³Ý è³½ÙÇÏ</t>
  </si>
  <si>
    <t>²µñ³Ñ³ÙÛ³Ý ¶¨áñ·</t>
  </si>
  <si>
    <t>²ëÉ³ÝÛ³Ý ê»ñÛáÅ³</t>
  </si>
  <si>
    <t>²Õ³ç³ÝÛ³Ý ¶ñÇß³</t>
  </si>
  <si>
    <t>¸³ßÛ³Ý Ð³Ïáµ</t>
  </si>
  <si>
    <t>¶ñÇ·áñÛ³Ý è³ý³Û»É</t>
  </si>
  <si>
    <t>Ø³ñïÇñáëÛ³Ý ²ñï³Ï</t>
  </si>
  <si>
    <t>Ê³ã³ïñÛ³Ý ê³Ñ³Ï</t>
  </si>
  <si>
    <t>ê³Õ³Ã»ÉÛ³Ý Ø³ñ·³ñ</t>
  </si>
  <si>
    <t>Ð²ÚÎ</t>
  </si>
  <si>
    <t>²ÙÇñË³ÝÛ³Ý ²ñë»Ý</t>
  </si>
  <si>
    <t>êï»÷³ÝÛ³Ý Ø³ñ³ï</t>
  </si>
  <si>
    <t>Ü³Éµ³Ý¹Û³Ý ¾¹í³ñ¹ È³½ñÇ</t>
  </si>
  <si>
    <t>²í»ïÇëÛ³Ý ìñ»Å</t>
  </si>
  <si>
    <t>êÇÙáÝÛ³Ý ØËÇÃ³ñ</t>
  </si>
  <si>
    <t>ÔáõÏ³ëÛ³Ý æáõÉ»ï³</t>
  </si>
  <si>
    <t>ì³ñ¹³ÝÛ³Ý ¶¨áñ·</t>
  </si>
  <si>
    <t>ì³ñ¹³ÝÛ³Ý Ø³ÝáõÏ</t>
  </si>
  <si>
    <t>ºñ³ÝáëÛ³Ý ì³ñ¹³Ý</t>
  </si>
  <si>
    <t>ØÝ³ó³Ï³ÝÛ³Ý è³ýÇÏ</t>
  </si>
  <si>
    <t>ê³Ñ³ÏÛ³Ý ÔáõÏ³ë</t>
  </si>
  <si>
    <t>¼³ùáÛ³Ý ²ÝÝ³</t>
  </si>
  <si>
    <t>Ø³ïïÇñáëÛ³Ý ì³Ñ³Ý</t>
  </si>
  <si>
    <t>Ø³ñïÇñáëÛ³Ý ºñ³ÝáõÑÇ</t>
  </si>
  <si>
    <t>ê³Ñ³ÏÛ³Ý êÙµ³ï</t>
  </si>
  <si>
    <t>ºñ³ÝáëÛ³Ý èÇÙ³</t>
  </si>
  <si>
    <t>²í»ïÇëÛ³Ý ì³ñáõÅ³Ý</t>
  </si>
  <si>
    <t>Ô³ñÇµÛ³Ý ÚáõñÇÏ</t>
  </si>
  <si>
    <t>²ñ½áÛ³Ý ØËÇÃ³ñ</t>
  </si>
  <si>
    <t>Ï³ñ³å»ïÛ³Ý ²ïáÙ èáÙÇÏÇ</t>
  </si>
  <si>
    <t>Èáõë³ÏáõÝù êäÀ</t>
  </si>
  <si>
    <t>ØáõùáÛ³Ý ¶³ñÇÏ</t>
  </si>
  <si>
    <t>900155101265 ·áõÛùÑ³ñÏ Ò»é Ï³½Ù³Ï»ñåáõÃÛáõÝÝ»ñÇó</t>
  </si>
  <si>
    <t>900155101786 ·áõÛù Ñ³ñÏ ýÇ½ ³ÝÓ»ñÇó</t>
  </si>
  <si>
    <t>ï³ñµ»ñ</t>
  </si>
  <si>
    <t>ä»ï³Ï³Ý ïáõñù ø³Õ³ù³óÇ³Ï³Ý Î³óáõÃÛ³Ý ³Ïï»ñÇ ·ñ³ÝóÙ³Ý Í³é³ÛáõÃÛáõÝÝ»ñÇ Ñ³Ù³ñ</t>
  </si>
  <si>
    <t>ä»ï³Ï³Ý ïáõñù Ýáï³ñ³Ï³Ý ·ñ³ë»ÝÛ³ÏÝ»ñÇ Í³é³ÛáõÃÛáõÝÝ»ñÇ Ñ³Ù³ñ</t>
  </si>
  <si>
    <t xml:space="preserve">Տեղական վճար  Աճուրդ մրցույթների մասնակցության համար </t>
  </si>
  <si>
    <t>Ծնողական վճարներ Գեղարվեստի դպրոցի և մանկապարտեզների համար</t>
  </si>
  <si>
    <t>Ծնողական վճարներ Երաժշտական դպրոցների համար</t>
  </si>
  <si>
    <t>Աղբահանության վճարներ</t>
  </si>
  <si>
    <t>հողի հարկ Վարդենիս համայնքի տնամերձ և սեփական հողերի համար</t>
  </si>
  <si>
    <t>*900155101026</t>
  </si>
  <si>
    <t>հողի հարկ Վարդենիս համայնքի ոչ գյուղատնտեսական նշանակության հողերի համար</t>
  </si>
  <si>
    <t>հողի հարկ Այրք համայնքի տնամերձ և սեփական հողերի համար</t>
  </si>
  <si>
    <t>հողի հարկ Ն,Շորժա համայնքի տնամերձ և սեփական հողերի համար</t>
  </si>
  <si>
    <t>հողի հարկ Վ,Շորժա համայնքի տնամերձ և սեփական հողերի համար</t>
  </si>
  <si>
    <t>հողի Վարձավճար Վարդենիս համայնքից Վարձակալած հողերի համար</t>
  </si>
  <si>
    <t>հողի Վարձավճար Այրք համայնքից Վարձակալած հողերի համար</t>
  </si>
  <si>
    <t>հողի Վարձավճար Ն,Շորժա համայնքից Վարձակալած հողերի համար</t>
  </si>
  <si>
    <t>հողի Վարձավճար Վ,Շորժա համայնքից Վարձակալած հողերի համար</t>
  </si>
  <si>
    <t>Վարդենիս համայնքից  վարձակալած գույքի վարձավճար</t>
  </si>
  <si>
    <t>Գույքահարկ Վարդենիս համայնքում հաշվառված ավտոտրանսպորտների համար</t>
  </si>
  <si>
    <t>Գույքահարկ Այրք համայնքում հաշվառված ավտոտրանսպորտների համար</t>
  </si>
  <si>
    <t>Գույքահարկ Ն,Շորժա համայնքում հաշվառված ավտոտրանսպորտների համար</t>
  </si>
  <si>
    <t>Գույքահարկ Վ,Շորժա համայնքում հաշվառված ավտոտրանսպորտների համար</t>
  </si>
  <si>
    <t>Գույքահարկ Վարդենիս համայնքում հաշվառված Շինությունների համար</t>
  </si>
  <si>
    <t>*900155101034</t>
  </si>
  <si>
    <t>*900155123038</t>
  </si>
  <si>
    <t xml:space="preserve">*900155125033 </t>
  </si>
  <si>
    <t xml:space="preserve">*900155124036 </t>
  </si>
  <si>
    <t>*900155123053</t>
  </si>
  <si>
    <t>*900155125058</t>
  </si>
  <si>
    <t xml:space="preserve">*900155124051 </t>
  </si>
  <si>
    <t>*900155101125</t>
  </si>
  <si>
    <t>*900155101059</t>
  </si>
  <si>
    <t>*900155123020</t>
  </si>
  <si>
    <t>*900155125025</t>
  </si>
  <si>
    <t>*900155124028</t>
  </si>
  <si>
    <t>Գույք հարկ անհատ ձեռնարկատերներից</t>
  </si>
  <si>
    <t>տեղական տուրք համայնքի տարածքում վառելիքա-քսայուղերի վաճառքի թույլտվության համար</t>
  </si>
  <si>
    <t>տեղական տուրք համայնքի տարածքում արտաքին գովազդի տեղադրման թույլտվության համար</t>
  </si>
  <si>
    <t>տեղական տուրք համայնքի տարածքում այլ ապրանքների վաճառքի թույլտվության համար</t>
  </si>
  <si>
    <t>տեղական տուրք համայնքի տարածքում ալկոհոլային խմիչքների  վաճառքի թույլտվության համար</t>
  </si>
  <si>
    <t>տեղական տուրք համայնքի տարածքում ծխախոտի արտադրանքի  վաճառքի թույլտվության համար</t>
  </si>
  <si>
    <t>տեղական տուրք համայնքի տարածքում Հանրային սննդի օբյեկտների թույլտվության համար</t>
  </si>
  <si>
    <t>*900155101455</t>
  </si>
  <si>
    <t>տեղական տուրք համայնքի տարածքում շինարարության թույլտվության համար</t>
  </si>
  <si>
    <t>Քաղաքացիների կողմից ինքնական կառուցած շինությունների օրինականացման համար վճար</t>
  </si>
  <si>
    <t>*900155101067</t>
  </si>
  <si>
    <t xml:space="preserve">*900155101281 </t>
  </si>
  <si>
    <t>*900155101356</t>
  </si>
  <si>
    <t>*900155101406</t>
  </si>
  <si>
    <t xml:space="preserve">*900155101331 </t>
  </si>
  <si>
    <t>*900155101208</t>
  </si>
  <si>
    <t>*900155101505</t>
  </si>
  <si>
    <t>*900155101422</t>
  </si>
  <si>
    <t>*900155101372</t>
  </si>
  <si>
    <t>1 Կիսամյակ</t>
  </si>
  <si>
    <t>Այլ ոչ հարկային եկամուտ</t>
  </si>
  <si>
    <t>*900155101539 àã ·ÛáõÕ Ýß</t>
  </si>
  <si>
    <t>ê»÷³Ï³Ý »Ï³ÙáõïÝ»ñ</t>
  </si>
  <si>
    <t>30,06,2017</t>
  </si>
  <si>
    <t>ï³ñµ</t>
  </si>
  <si>
    <t>01,07,2018թ դրությամբ</t>
  </si>
  <si>
    <t>ä»ï պ³ïí»ñ ¼²¶ê</t>
  </si>
  <si>
    <t>ÏÇë³Ù,</t>
  </si>
  <si>
    <t>ì³ñ¹»ÝÇëÇ Ð³Ù³ÛÝù³å»ï³ñ³Ý</t>
  </si>
  <si>
    <t>î³ñí³</t>
  </si>
  <si>
    <t>31,07,18</t>
  </si>
  <si>
    <t>31,07,17</t>
  </si>
  <si>
    <t>ê»÷³Ï³Ý ²Ùñ³óí³ÍÁ</t>
  </si>
  <si>
    <t>տար</t>
  </si>
  <si>
    <t>äÉ³Ý Ï³ï³ñáÕ³Ï³Ý</t>
  </si>
  <si>
    <t>9 ամիս</t>
  </si>
  <si>
    <t>01,10,2018թ դրությամբ</t>
  </si>
  <si>
    <t xml:space="preserve"> ²ÙÇë</t>
  </si>
  <si>
    <t>9ամիս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</si>
</sst>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theme="1"/>
      <name val="Arial Armenian"/>
      <family val="2"/>
    </font>
    <font>
      <sz val="11"/>
      <color rgb="FFFF0000"/>
      <name val="Arial Armenian"/>
      <family val="2"/>
    </font>
    <font>
      <sz val="10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3" fontId="2" fillId="0" borderId="1" xfId="0" applyNumberFormat="1" applyFont="1" applyBorder="1"/>
    <xf numFmtId="0" fontId="3" fillId="0" borderId="1" xfId="0" applyFont="1" applyBorder="1"/>
    <xf numFmtId="0" fontId="2" fillId="0" borderId="0" xfId="0" applyFont="1" applyAlignment="1"/>
    <xf numFmtId="0" fontId="2" fillId="0" borderId="4" xfId="0" applyFont="1" applyBorder="1" applyAlignment="1"/>
    <xf numFmtId="0" fontId="4" fillId="0" borderId="1" xfId="0" applyFont="1" applyBorder="1"/>
    <xf numFmtId="0" fontId="2" fillId="0" borderId="4" xfId="0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5" xfId="0" applyFont="1" applyBorder="1"/>
    <xf numFmtId="0" fontId="3" fillId="0" borderId="0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103"/>
  <sheetViews>
    <sheetView zoomScaleNormal="100" workbookViewId="0">
      <selection activeCell="N26" sqref="N26"/>
    </sheetView>
  </sheetViews>
  <sheetFormatPr defaultColWidth="8.5703125" defaultRowHeight="14.25"/>
  <cols>
    <col min="1" max="1" width="4.5703125" style="1" customWidth="1"/>
    <col min="2" max="2" width="27.7109375" style="1" customWidth="1"/>
    <col min="3" max="3" width="9.42578125" style="1" customWidth="1"/>
    <col min="4" max="4" width="11.140625" style="1" customWidth="1"/>
    <col min="5" max="5" width="10.5703125" style="1" customWidth="1"/>
    <col min="6" max="6" width="10.42578125" style="1" customWidth="1"/>
    <col min="7" max="7" width="7" style="1" customWidth="1"/>
    <col min="8" max="8" width="7.28515625" style="1" customWidth="1"/>
    <col min="9" max="9" width="6.7109375" style="1" customWidth="1"/>
    <col min="10" max="10" width="8.7109375" style="1" customWidth="1"/>
    <col min="11" max="11" width="10.5703125" style="1" customWidth="1"/>
    <col min="12" max="12" width="7.85546875" style="1" customWidth="1"/>
    <col min="13" max="13" width="6.85546875" style="1" customWidth="1"/>
    <col min="14" max="14" width="7.85546875" style="1" customWidth="1"/>
    <col min="15" max="15" width="6.5703125" style="1" customWidth="1"/>
    <col min="16" max="16" width="0.28515625" style="1" customWidth="1"/>
    <col min="17" max="17" width="8.140625" style="1" customWidth="1"/>
    <col min="18" max="18" width="15.140625" style="1" customWidth="1"/>
    <col min="19" max="19" width="9.5703125" style="1" customWidth="1"/>
    <col min="20" max="20" width="7.7109375" style="1" customWidth="1"/>
    <col min="21" max="21" width="6.7109375" style="1" customWidth="1"/>
    <col min="22" max="22" width="6.42578125" style="1" customWidth="1"/>
    <col min="23" max="23" width="8.140625" style="1" customWidth="1"/>
    <col min="24" max="24" width="6.42578125" style="1" customWidth="1"/>
    <col min="25" max="25" width="6.7109375" style="1" customWidth="1"/>
    <col min="26" max="26" width="5.85546875" style="1" customWidth="1"/>
    <col min="27" max="27" width="5.5703125" style="1" customWidth="1"/>
    <col min="28" max="28" width="6.28515625" style="1" customWidth="1"/>
    <col min="29" max="29" width="9.28515625" style="1" customWidth="1"/>
    <col min="30" max="30" width="6.7109375" style="1" customWidth="1"/>
    <col min="31" max="31" width="7" style="1" customWidth="1"/>
    <col min="32" max="32" width="6.28515625" style="1" customWidth="1"/>
    <col min="33" max="33" width="6.42578125" style="1" customWidth="1"/>
    <col min="34" max="34" width="6.5703125" style="1" customWidth="1"/>
    <col min="35" max="35" width="5.5703125" style="1" customWidth="1"/>
    <col min="36" max="37" width="8.140625" style="1" customWidth="1"/>
    <col min="38" max="38" width="9.140625" style="1" bestFit="1" customWidth="1"/>
    <col min="39" max="16384" width="8.5703125" style="1"/>
  </cols>
  <sheetData>
    <row r="2" spans="1:29" ht="15" customHeight="1"/>
    <row r="3" spans="1:29">
      <c r="B3" s="1" t="s">
        <v>211</v>
      </c>
      <c r="C3" s="19" t="s">
        <v>214</v>
      </c>
      <c r="D3" s="19"/>
      <c r="E3" s="19"/>
      <c r="F3" s="19"/>
      <c r="G3" s="19"/>
      <c r="H3" s="18" t="s">
        <v>4</v>
      </c>
      <c r="I3" s="18"/>
      <c r="J3" s="18" t="s">
        <v>5</v>
      </c>
      <c r="K3" s="18"/>
      <c r="L3" s="18" t="s">
        <v>6</v>
      </c>
      <c r="M3" s="18"/>
      <c r="N3" s="18" t="s">
        <v>7</v>
      </c>
      <c r="O3" s="18"/>
    </row>
    <row r="4" spans="1:29">
      <c r="A4" s="4"/>
      <c r="B4" s="4"/>
      <c r="C4" s="4" t="s">
        <v>1</v>
      </c>
      <c r="D4" s="4" t="s">
        <v>205</v>
      </c>
      <c r="E4" s="4" t="s">
        <v>2</v>
      </c>
      <c r="F4" s="4" t="s">
        <v>3</v>
      </c>
      <c r="G4" s="4" t="s">
        <v>67</v>
      </c>
      <c r="H4" s="4" t="s">
        <v>1</v>
      </c>
      <c r="I4" s="4" t="s">
        <v>2</v>
      </c>
      <c r="J4" s="4" t="s">
        <v>1</v>
      </c>
      <c r="K4" s="4" t="s">
        <v>2</v>
      </c>
      <c r="L4" s="4" t="s">
        <v>1</v>
      </c>
      <c r="M4" s="4" t="s">
        <v>2</v>
      </c>
      <c r="N4" s="4" t="s">
        <v>1</v>
      </c>
      <c r="O4" s="4" t="s">
        <v>2</v>
      </c>
      <c r="P4" s="4"/>
    </row>
    <row r="5" spans="1:29">
      <c r="A5" s="4"/>
      <c r="B5" s="4" t="s">
        <v>0</v>
      </c>
      <c r="C5" s="4"/>
      <c r="D5" s="4" t="s">
        <v>65</v>
      </c>
      <c r="E5" s="4"/>
      <c r="F5" s="4" t="s">
        <v>66</v>
      </c>
      <c r="G5" s="4" t="s">
        <v>213</v>
      </c>
      <c r="H5" s="4"/>
      <c r="I5" s="4"/>
      <c r="J5" s="4"/>
      <c r="K5" s="4"/>
      <c r="L5" s="4"/>
      <c r="M5" s="4"/>
      <c r="N5" s="4"/>
      <c r="O5" s="4"/>
      <c r="P5" s="4"/>
      <c r="AC5" s="2"/>
    </row>
    <row r="6" spans="1:29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9">
      <c r="A7" s="4">
        <v>1</v>
      </c>
      <c r="B7" s="4" t="s">
        <v>8</v>
      </c>
      <c r="C7" s="4">
        <v>3615.3</v>
      </c>
      <c r="D7" s="5">
        <f>C7/2</f>
        <v>1807.65</v>
      </c>
      <c r="E7" s="4">
        <v>580.20000000000005</v>
      </c>
      <c r="F7" s="5">
        <f>E7/C7*100</f>
        <v>16.048460708654883</v>
      </c>
      <c r="G7" s="5">
        <f>E7/D7*100</f>
        <v>32.096921417309765</v>
      </c>
      <c r="H7" s="4">
        <v>0</v>
      </c>
      <c r="I7" s="4">
        <v>0</v>
      </c>
      <c r="J7" s="4">
        <v>3615.3</v>
      </c>
      <c r="K7" s="4">
        <v>580.20000000000005</v>
      </c>
      <c r="L7" s="4">
        <v>0</v>
      </c>
      <c r="M7" s="4">
        <v>0</v>
      </c>
      <c r="N7" s="4">
        <v>0</v>
      </c>
      <c r="O7" s="4">
        <v>0</v>
      </c>
      <c r="P7" s="4"/>
      <c r="S7" s="1">
        <f t="shared" ref="S7:S37" si="0">I7+K7+M7+O7</f>
        <v>580.20000000000005</v>
      </c>
      <c r="T7" s="1">
        <f>E7-S7</f>
        <v>0</v>
      </c>
    </row>
    <row r="8" spans="1:29">
      <c r="A8" s="4"/>
      <c r="B8" s="6" t="s">
        <v>22</v>
      </c>
      <c r="C8" s="4"/>
      <c r="D8" s="5"/>
      <c r="E8" s="5">
        <v>469.5</v>
      </c>
      <c r="F8" s="4"/>
      <c r="G8" s="5"/>
      <c r="H8" s="4"/>
      <c r="I8" s="4"/>
      <c r="J8" s="4"/>
      <c r="K8" s="4"/>
      <c r="L8" s="4"/>
      <c r="M8" s="4"/>
      <c r="N8" s="4"/>
      <c r="O8" s="4"/>
      <c r="P8" s="4"/>
      <c r="S8" s="1">
        <f t="shared" si="0"/>
        <v>0</v>
      </c>
      <c r="AC8" s="2"/>
    </row>
    <row r="9" spans="1:29">
      <c r="A9" s="4"/>
      <c r="B9" s="4" t="s">
        <v>21</v>
      </c>
      <c r="C9" s="4"/>
      <c r="D9" s="5"/>
      <c r="E9" s="5">
        <v>110.6</v>
      </c>
      <c r="F9" s="4"/>
      <c r="G9" s="5"/>
      <c r="H9" s="4"/>
      <c r="I9" s="4"/>
      <c r="J9" s="4"/>
      <c r="K9" s="4"/>
      <c r="L9" s="4"/>
      <c r="M9" s="4"/>
      <c r="N9" s="4"/>
      <c r="O9" s="4"/>
      <c r="P9" s="4"/>
      <c r="S9" s="1">
        <f t="shared" si="0"/>
        <v>0</v>
      </c>
    </row>
    <row r="10" spans="1:29">
      <c r="A10" s="4"/>
      <c r="B10" s="4"/>
      <c r="C10" s="4"/>
      <c r="D10" s="5">
        <f t="shared" ref="D10:D37" si="1">C10/4</f>
        <v>0</v>
      </c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S10" s="1">
        <f t="shared" si="0"/>
        <v>0</v>
      </c>
      <c r="T10" s="1">
        <f t="shared" ref="T10:T39" si="2">E10-S10</f>
        <v>0</v>
      </c>
    </row>
    <row r="11" spans="1:29">
      <c r="A11" s="4">
        <v>2</v>
      </c>
      <c r="B11" s="4" t="s">
        <v>9</v>
      </c>
      <c r="C11" s="4">
        <v>12552.1</v>
      </c>
      <c r="D11" s="5">
        <f>C11/2</f>
        <v>6276.05</v>
      </c>
      <c r="E11" s="4">
        <v>1122</v>
      </c>
      <c r="F11" s="5">
        <f>E11/C11*100</f>
        <v>8.9387433178511966</v>
      </c>
      <c r="G11" s="5">
        <f>E11/D11*100</f>
        <v>17.877486635702393</v>
      </c>
      <c r="H11" s="4">
        <f>1298.3-0.8</f>
        <v>1297.5</v>
      </c>
      <c r="I11" s="4">
        <v>191.7</v>
      </c>
      <c r="J11" s="4">
        <v>8223.2000000000007</v>
      </c>
      <c r="K11" s="4">
        <f>860.1+55.2</f>
        <v>915.30000000000007</v>
      </c>
      <c r="L11" s="4">
        <v>16.899999999999999</v>
      </c>
      <c r="M11" s="4">
        <v>1</v>
      </c>
      <c r="N11" s="4">
        <v>14.5</v>
      </c>
      <c r="O11" s="4">
        <v>14</v>
      </c>
      <c r="P11" s="4"/>
      <c r="S11" s="1">
        <f t="shared" si="0"/>
        <v>1122</v>
      </c>
      <c r="T11" s="1">
        <f t="shared" si="2"/>
        <v>0</v>
      </c>
      <c r="AC11" s="2"/>
    </row>
    <row r="12" spans="1:29">
      <c r="A12" s="4"/>
      <c r="B12" s="4">
        <v>101026</v>
      </c>
      <c r="C12" s="4"/>
      <c r="D12" s="5">
        <f t="shared" si="1"/>
        <v>0</v>
      </c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S12" s="1">
        <f t="shared" si="0"/>
        <v>0</v>
      </c>
    </row>
    <row r="13" spans="1:29">
      <c r="A13" s="4"/>
      <c r="B13" s="4">
        <v>101034</v>
      </c>
      <c r="C13" s="4"/>
      <c r="D13" s="5">
        <f t="shared" si="1"/>
        <v>0</v>
      </c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S13" s="1">
        <f t="shared" si="0"/>
        <v>0</v>
      </c>
    </row>
    <row r="14" spans="1:29" hidden="1">
      <c r="A14" s="4"/>
      <c r="B14" s="4">
        <v>123038</v>
      </c>
      <c r="C14" s="4"/>
      <c r="D14" s="5">
        <f t="shared" si="1"/>
        <v>0</v>
      </c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S14" s="1">
        <f t="shared" si="0"/>
        <v>0</v>
      </c>
    </row>
    <row r="15" spans="1:29" hidden="1">
      <c r="A15" s="4"/>
      <c r="B15" s="4">
        <v>12503</v>
      </c>
      <c r="C15" s="4"/>
      <c r="D15" s="5">
        <f t="shared" si="1"/>
        <v>0</v>
      </c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S15" s="1">
        <f t="shared" si="0"/>
        <v>0</v>
      </c>
      <c r="AC15" s="2"/>
    </row>
    <row r="16" spans="1:29">
      <c r="A16" s="4"/>
      <c r="B16" s="4">
        <v>124036</v>
      </c>
      <c r="C16" s="4"/>
      <c r="D16" s="5">
        <f t="shared" si="1"/>
        <v>0</v>
      </c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S16" s="1">
        <f t="shared" si="0"/>
        <v>0</v>
      </c>
    </row>
    <row r="17" spans="1:38">
      <c r="A17" s="4"/>
      <c r="B17" s="4"/>
      <c r="C17" s="4"/>
      <c r="D17" s="5">
        <f t="shared" si="1"/>
        <v>0</v>
      </c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S17" s="1">
        <f t="shared" si="0"/>
        <v>0</v>
      </c>
      <c r="AC17" s="2"/>
    </row>
    <row r="18" spans="1:38">
      <c r="A18" s="4">
        <v>3</v>
      </c>
      <c r="B18" s="4" t="s">
        <v>10</v>
      </c>
      <c r="C18" s="4">
        <v>52361.8</v>
      </c>
      <c r="D18" s="5">
        <f>C18/2</f>
        <v>26180.9</v>
      </c>
      <c r="E18" s="5">
        <v>13591.5</v>
      </c>
      <c r="F18" s="5">
        <f>E18/C18*100</f>
        <v>25.956899877391532</v>
      </c>
      <c r="G18" s="5">
        <f>E18/D18*100</f>
        <v>51.913799754783064</v>
      </c>
      <c r="H18" s="4"/>
      <c r="I18" s="4">
        <v>14.9</v>
      </c>
      <c r="J18" s="4">
        <v>47362</v>
      </c>
      <c r="K18" s="4">
        <v>13534.3</v>
      </c>
      <c r="L18" s="4"/>
      <c r="M18" s="4">
        <v>9</v>
      </c>
      <c r="N18" s="4"/>
      <c r="O18" s="4">
        <v>33.299999999999997</v>
      </c>
      <c r="P18" s="4"/>
      <c r="Q18" s="1">
        <v>124.2</v>
      </c>
      <c r="S18" s="1">
        <f t="shared" si="0"/>
        <v>13591.499999999998</v>
      </c>
      <c r="T18" s="1">
        <f t="shared" si="2"/>
        <v>0</v>
      </c>
    </row>
    <row r="19" spans="1:38">
      <c r="A19" s="4"/>
      <c r="B19" s="4">
        <v>101059</v>
      </c>
      <c r="C19" s="5"/>
      <c r="D19" s="5">
        <f t="shared" si="1"/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S19" s="1">
        <f t="shared" si="0"/>
        <v>0</v>
      </c>
      <c r="U19" s="3"/>
      <c r="V19" s="3"/>
      <c r="W19" s="3"/>
      <c r="X19" s="3"/>
      <c r="Y19" s="3"/>
      <c r="AC19" s="2"/>
    </row>
    <row r="20" spans="1:38">
      <c r="A20" s="4"/>
      <c r="B20" s="4">
        <v>123020</v>
      </c>
      <c r="C20" s="4"/>
      <c r="D20" s="5">
        <f t="shared" si="1"/>
        <v>0</v>
      </c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S20" s="1">
        <f t="shared" si="0"/>
        <v>0</v>
      </c>
      <c r="AC20" s="2"/>
    </row>
    <row r="21" spans="1:38">
      <c r="A21" s="4"/>
      <c r="B21" s="4">
        <v>125025</v>
      </c>
      <c r="C21" s="4"/>
      <c r="D21" s="5">
        <f t="shared" si="1"/>
        <v>0</v>
      </c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S21" s="1">
        <f t="shared" si="0"/>
        <v>0</v>
      </c>
      <c r="AC21" s="2"/>
    </row>
    <row r="22" spans="1:38">
      <c r="A22" s="4"/>
      <c r="B22" s="4">
        <v>124028</v>
      </c>
      <c r="C22" s="4"/>
      <c r="D22" s="5">
        <f t="shared" si="1"/>
        <v>0</v>
      </c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S22" s="1">
        <f t="shared" si="0"/>
        <v>0</v>
      </c>
      <c r="AC22" s="2"/>
    </row>
    <row r="23" spans="1:38">
      <c r="A23" s="4">
        <v>4</v>
      </c>
      <c r="B23" s="4" t="s">
        <v>11</v>
      </c>
      <c r="C23" s="4">
        <v>3000</v>
      </c>
      <c r="D23" s="5">
        <f>C23/2</f>
        <v>1500</v>
      </c>
      <c r="E23" s="4">
        <v>1482.8</v>
      </c>
      <c r="F23" s="5">
        <f>E23/C23*100</f>
        <v>49.426666666666662</v>
      </c>
      <c r="G23" s="5">
        <f>E23/D23*100</f>
        <v>98.853333333333325</v>
      </c>
      <c r="H23" s="4"/>
      <c r="I23" s="4"/>
      <c r="J23" s="4">
        <v>3000</v>
      </c>
      <c r="K23" s="4">
        <v>1482.8</v>
      </c>
      <c r="L23" s="4"/>
      <c r="M23" s="4"/>
      <c r="N23" s="4"/>
      <c r="O23" s="4"/>
      <c r="P23" s="4"/>
      <c r="S23" s="1">
        <f t="shared" si="0"/>
        <v>1482.8</v>
      </c>
      <c r="T23" s="1">
        <f t="shared" si="2"/>
        <v>0</v>
      </c>
    </row>
    <row r="24" spans="1:38">
      <c r="A24" s="4"/>
      <c r="B24" s="4"/>
      <c r="C24" s="4"/>
      <c r="D24" s="5">
        <f t="shared" si="1"/>
        <v>0</v>
      </c>
      <c r="E24" s="4"/>
      <c r="F24" s="5"/>
      <c r="G24" s="5"/>
      <c r="H24" s="4"/>
      <c r="I24" s="4"/>
      <c r="J24" s="4"/>
      <c r="K24" s="4"/>
      <c r="L24" s="4"/>
      <c r="M24" s="4"/>
      <c r="N24" s="4"/>
      <c r="O24" s="4"/>
      <c r="P24" s="4"/>
      <c r="S24" s="1">
        <f t="shared" si="0"/>
        <v>0</v>
      </c>
      <c r="T24" s="1">
        <f t="shared" si="2"/>
        <v>0</v>
      </c>
      <c r="AC24" s="2"/>
    </row>
    <row r="25" spans="1:38">
      <c r="A25" s="4">
        <v>5</v>
      </c>
      <c r="B25" s="4" t="s">
        <v>12</v>
      </c>
      <c r="C25" s="4">
        <v>5500</v>
      </c>
      <c r="D25" s="5">
        <f>C25/2</f>
        <v>2750</v>
      </c>
      <c r="E25" s="4">
        <v>2266.1999999999998</v>
      </c>
      <c r="F25" s="5">
        <f>E25/C25*100</f>
        <v>41.203636363636356</v>
      </c>
      <c r="G25" s="5">
        <f>E25/D25*100</f>
        <v>82.407272727272712</v>
      </c>
      <c r="H25" s="4"/>
      <c r="I25" s="4"/>
      <c r="J25" s="4">
        <v>5500</v>
      </c>
      <c r="K25" s="4">
        <v>2266.1999999999998</v>
      </c>
      <c r="L25" s="4"/>
      <c r="M25" s="4"/>
      <c r="N25" s="4"/>
      <c r="O25" s="4"/>
      <c r="P25" s="4"/>
      <c r="S25" s="1">
        <f t="shared" si="0"/>
        <v>2266.1999999999998</v>
      </c>
      <c r="T25" s="1">
        <f t="shared" si="2"/>
        <v>0</v>
      </c>
      <c r="AC25" s="2"/>
    </row>
    <row r="26" spans="1:38">
      <c r="A26" s="4"/>
      <c r="B26" s="4"/>
      <c r="C26" s="4"/>
      <c r="D26" s="5">
        <f t="shared" si="1"/>
        <v>0</v>
      </c>
      <c r="E26" s="4"/>
      <c r="F26" s="5"/>
      <c r="G26" s="5"/>
      <c r="H26" s="4"/>
      <c r="I26" s="4"/>
      <c r="J26" s="4"/>
      <c r="K26" s="4"/>
      <c r="L26" s="4"/>
      <c r="M26" s="4"/>
      <c r="N26" s="4"/>
      <c r="O26" s="4"/>
      <c r="P26" s="4"/>
      <c r="S26" s="1">
        <f t="shared" si="0"/>
        <v>0</v>
      </c>
      <c r="T26" s="1">
        <f t="shared" si="2"/>
        <v>0</v>
      </c>
      <c r="AC26" s="2"/>
    </row>
    <row r="27" spans="1:38">
      <c r="A27" s="4">
        <v>7</v>
      </c>
      <c r="B27" s="4" t="s">
        <v>13</v>
      </c>
      <c r="C27" s="4">
        <v>275545.90000000002</v>
      </c>
      <c r="D27" s="5">
        <f>C27/2</f>
        <v>137772.95000000001</v>
      </c>
      <c r="E27" s="4">
        <v>136475.20000000001</v>
      </c>
      <c r="F27" s="5">
        <f>E27/C27*100</f>
        <v>49.529025835623031</v>
      </c>
      <c r="G27" s="5">
        <f>E27/D27*100</f>
        <v>99.058051671246062</v>
      </c>
      <c r="H27" s="4"/>
      <c r="I27" s="4"/>
      <c r="J27" s="4">
        <v>275546</v>
      </c>
      <c r="K27" s="4">
        <v>136475.20000000001</v>
      </c>
      <c r="L27" s="4"/>
      <c r="M27" s="4"/>
      <c r="N27" s="4"/>
      <c r="O27" s="4"/>
      <c r="P27" s="4"/>
      <c r="S27" s="1">
        <f t="shared" si="0"/>
        <v>136475.20000000001</v>
      </c>
      <c r="T27" s="1">
        <f t="shared" si="2"/>
        <v>0</v>
      </c>
      <c r="AC27" s="2"/>
    </row>
    <row r="28" spans="1:38">
      <c r="A28" s="4"/>
      <c r="B28" s="4"/>
      <c r="C28" s="5"/>
      <c r="D28" s="5">
        <f t="shared" si="1"/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3"/>
      <c r="S28" s="1">
        <f t="shared" si="0"/>
        <v>0</v>
      </c>
      <c r="T28" s="1">
        <f t="shared" si="2"/>
        <v>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L28" s="3"/>
    </row>
    <row r="29" spans="1:38">
      <c r="A29" s="4">
        <v>8</v>
      </c>
      <c r="B29" s="4" t="s">
        <v>14</v>
      </c>
      <c r="C29" s="4">
        <v>15153.3</v>
      </c>
      <c r="D29" s="5">
        <f t="shared" ref="D29:D34" si="3">C29/2</f>
        <v>7576.65</v>
      </c>
      <c r="E29" s="4">
        <v>5063.8</v>
      </c>
      <c r="F29" s="5">
        <f t="shared" ref="F29:F34" si="4">E29/C29*100</f>
        <v>33.417143460500355</v>
      </c>
      <c r="G29" s="5">
        <f t="shared" ref="G29:G34" si="5">E29/D29*100</f>
        <v>66.834286921000711</v>
      </c>
      <c r="H29" s="4">
        <f>9181-1684.7</f>
        <v>7496.3</v>
      </c>
      <c r="I29" s="4">
        <v>658.3</v>
      </c>
      <c r="J29" s="4">
        <v>3641</v>
      </c>
      <c r="K29" s="4">
        <f>1846+23.1</f>
        <v>1869.1</v>
      </c>
      <c r="L29" s="4">
        <v>4016</v>
      </c>
      <c r="M29" s="4">
        <v>1156.5999999999999</v>
      </c>
      <c r="N29" s="4">
        <v>2315</v>
      </c>
      <c r="O29" s="4">
        <v>1379.8</v>
      </c>
      <c r="P29" s="4"/>
      <c r="S29" s="1">
        <f t="shared" si="0"/>
        <v>5063.7999999999993</v>
      </c>
      <c r="T29" s="1">
        <f t="shared" si="2"/>
        <v>0</v>
      </c>
    </row>
    <row r="30" spans="1:38">
      <c r="A30" s="4">
        <v>9</v>
      </c>
      <c r="B30" s="4" t="s">
        <v>15</v>
      </c>
      <c r="C30" s="4">
        <v>700</v>
      </c>
      <c r="D30" s="5">
        <f t="shared" si="3"/>
        <v>350</v>
      </c>
      <c r="E30" s="4">
        <v>0</v>
      </c>
      <c r="F30" s="5">
        <f t="shared" si="4"/>
        <v>0</v>
      </c>
      <c r="G30" s="5">
        <f t="shared" si="5"/>
        <v>0</v>
      </c>
      <c r="H30" s="4">
        <v>700</v>
      </c>
      <c r="I30" s="4">
        <v>0</v>
      </c>
      <c r="J30" s="4"/>
      <c r="K30" s="4"/>
      <c r="L30" s="4"/>
      <c r="M30" s="4"/>
      <c r="N30" s="4"/>
      <c r="O30" s="4"/>
      <c r="P30" s="4"/>
      <c r="S30" s="1">
        <f t="shared" si="0"/>
        <v>0</v>
      </c>
      <c r="T30" s="1">
        <f t="shared" si="2"/>
        <v>0</v>
      </c>
      <c r="AE30" s="3"/>
    </row>
    <row r="31" spans="1:38">
      <c r="A31" s="4">
        <v>10</v>
      </c>
      <c r="B31" s="4" t="s">
        <v>16</v>
      </c>
      <c r="C31" s="4">
        <v>4000</v>
      </c>
      <c r="D31" s="5">
        <f t="shared" si="3"/>
        <v>2000</v>
      </c>
      <c r="E31" s="4">
        <v>1839.7</v>
      </c>
      <c r="F31" s="5">
        <f t="shared" si="4"/>
        <v>45.9925</v>
      </c>
      <c r="G31" s="5">
        <f t="shared" si="5"/>
        <v>91.984999999999999</v>
      </c>
      <c r="H31" s="4"/>
      <c r="I31" s="4"/>
      <c r="J31" s="4">
        <v>4000</v>
      </c>
      <c r="K31" s="4">
        <v>1839.7</v>
      </c>
      <c r="L31" s="4"/>
      <c r="M31" s="4"/>
      <c r="N31" s="4"/>
      <c r="O31" s="4"/>
      <c r="P31" s="4"/>
      <c r="S31" s="1">
        <f t="shared" si="0"/>
        <v>1839.7</v>
      </c>
      <c r="T31" s="1">
        <f t="shared" si="2"/>
        <v>0</v>
      </c>
    </row>
    <row r="32" spans="1:38">
      <c r="A32" s="4">
        <v>11</v>
      </c>
      <c r="B32" s="4" t="s">
        <v>17</v>
      </c>
      <c r="C32" s="4">
        <v>3511.3</v>
      </c>
      <c r="D32" s="5">
        <f t="shared" si="3"/>
        <v>1755.65</v>
      </c>
      <c r="E32" s="4">
        <v>702.2</v>
      </c>
      <c r="F32" s="5">
        <f t="shared" si="4"/>
        <v>19.998291231167943</v>
      </c>
      <c r="G32" s="5">
        <f t="shared" si="5"/>
        <v>39.996582462335887</v>
      </c>
      <c r="H32" s="4"/>
      <c r="I32" s="4"/>
      <c r="J32" s="4">
        <v>3512.6</v>
      </c>
      <c r="K32" s="4">
        <v>702.2</v>
      </c>
      <c r="L32" s="4"/>
      <c r="M32" s="4"/>
      <c r="N32" s="4"/>
      <c r="O32" s="4"/>
      <c r="P32" s="4"/>
      <c r="S32" s="1">
        <f t="shared" si="0"/>
        <v>702.2</v>
      </c>
      <c r="T32" s="1">
        <f t="shared" si="2"/>
        <v>0</v>
      </c>
    </row>
    <row r="33" spans="1:37">
      <c r="A33" s="4">
        <v>12</v>
      </c>
      <c r="B33" s="4" t="s">
        <v>18</v>
      </c>
      <c r="C33" s="4">
        <v>11000</v>
      </c>
      <c r="D33" s="5">
        <f t="shared" si="3"/>
        <v>5500</v>
      </c>
      <c r="E33" s="4">
        <v>2549.5</v>
      </c>
      <c r="F33" s="5">
        <f t="shared" si="4"/>
        <v>23.177272727272726</v>
      </c>
      <c r="G33" s="5">
        <f t="shared" si="5"/>
        <v>46.354545454545452</v>
      </c>
      <c r="H33" s="4"/>
      <c r="I33" s="4"/>
      <c r="J33" s="4">
        <v>11000</v>
      </c>
      <c r="K33" s="4">
        <v>2549.5</v>
      </c>
      <c r="L33" s="4"/>
      <c r="M33" s="4"/>
      <c r="N33" s="4"/>
      <c r="O33" s="4"/>
      <c r="P33" s="4"/>
      <c r="S33" s="1">
        <f t="shared" si="0"/>
        <v>2549.5</v>
      </c>
      <c r="T33" s="1">
        <f t="shared" si="2"/>
        <v>0</v>
      </c>
    </row>
    <row r="34" spans="1:37">
      <c r="A34" s="4">
        <v>13</v>
      </c>
      <c r="B34" s="4" t="s">
        <v>19</v>
      </c>
      <c r="C34" s="4">
        <v>12514</v>
      </c>
      <c r="D34" s="5">
        <f t="shared" si="3"/>
        <v>6257</v>
      </c>
      <c r="E34" s="4">
        <v>5170.3</v>
      </c>
      <c r="F34" s="5">
        <f t="shared" si="4"/>
        <v>41.316125938948375</v>
      </c>
      <c r="G34" s="5">
        <f t="shared" si="5"/>
        <v>82.632251877896749</v>
      </c>
      <c r="H34" s="4"/>
      <c r="I34" s="4"/>
      <c r="J34" s="4">
        <v>12514</v>
      </c>
      <c r="K34" s="4">
        <v>5170.3</v>
      </c>
      <c r="L34" s="4"/>
      <c r="M34" s="4"/>
      <c r="N34" s="4"/>
      <c r="O34" s="4"/>
      <c r="P34" s="4"/>
      <c r="Q34" s="1">
        <v>2415</v>
      </c>
      <c r="S34" s="1">
        <f t="shared" si="0"/>
        <v>5170.3</v>
      </c>
      <c r="T34" s="1">
        <f t="shared" si="2"/>
        <v>0</v>
      </c>
    </row>
    <row r="35" spans="1:37">
      <c r="A35" s="4">
        <v>14</v>
      </c>
      <c r="B35" s="4" t="s">
        <v>70</v>
      </c>
      <c r="C35" s="4"/>
      <c r="D35" s="5"/>
      <c r="E35" s="5">
        <v>1599.6</v>
      </c>
      <c r="F35" s="5"/>
      <c r="G35" s="5"/>
      <c r="H35" s="4"/>
      <c r="I35" s="4"/>
      <c r="J35" s="4"/>
      <c r="K35" s="4">
        <v>1599.6</v>
      </c>
      <c r="L35" s="4"/>
      <c r="M35" s="4"/>
      <c r="N35" s="4"/>
      <c r="O35" s="4"/>
      <c r="P35" s="4"/>
      <c r="S35" s="1">
        <f>I35+K35+M35+O35</f>
        <v>1599.6</v>
      </c>
      <c r="T35" s="1">
        <f t="shared" si="2"/>
        <v>0</v>
      </c>
    </row>
    <row r="36" spans="1:37">
      <c r="A36" s="4">
        <v>15</v>
      </c>
      <c r="B36" s="4" t="s">
        <v>20</v>
      </c>
      <c r="C36" s="4">
        <v>200</v>
      </c>
      <c r="D36" s="5">
        <f>C36/2</f>
        <v>100</v>
      </c>
      <c r="E36" s="4">
        <v>700</v>
      </c>
      <c r="F36" s="4">
        <f>E36/C36*100</f>
        <v>350</v>
      </c>
      <c r="G36" s="5">
        <f>E36/D36*100</f>
        <v>700</v>
      </c>
      <c r="H36" s="4"/>
      <c r="I36" s="4"/>
      <c r="J36" s="4">
        <v>200</v>
      </c>
      <c r="K36" s="4">
        <v>700</v>
      </c>
      <c r="L36" s="4"/>
      <c r="M36" s="4"/>
      <c r="N36" s="4"/>
      <c r="O36" s="4"/>
      <c r="P36" s="4"/>
      <c r="S36" s="1">
        <f t="shared" si="0"/>
        <v>700</v>
      </c>
      <c r="T36" s="1">
        <f t="shared" si="2"/>
        <v>0</v>
      </c>
    </row>
    <row r="37" spans="1:37">
      <c r="A37" s="4"/>
      <c r="B37" s="4" t="s">
        <v>23</v>
      </c>
      <c r="C37" s="4"/>
      <c r="D37" s="5">
        <f t="shared" si="1"/>
        <v>0</v>
      </c>
      <c r="E37" s="4">
        <v>1140.3</v>
      </c>
      <c r="F37" s="4"/>
      <c r="G37" s="5"/>
      <c r="H37" s="4"/>
      <c r="I37" s="4"/>
      <c r="J37" s="4"/>
      <c r="K37" s="4">
        <v>1140.3</v>
      </c>
      <c r="L37" s="4"/>
      <c r="M37" s="4"/>
      <c r="N37" s="4"/>
      <c r="O37" s="4"/>
      <c r="P37" s="4"/>
      <c r="Q37" s="1">
        <v>334.4</v>
      </c>
      <c r="S37" s="1">
        <f t="shared" si="0"/>
        <v>1140.3</v>
      </c>
      <c r="T37" s="1">
        <f t="shared" si="2"/>
        <v>0</v>
      </c>
    </row>
    <row r="38" spans="1:37">
      <c r="A38" s="4"/>
      <c r="B38" s="4"/>
      <c r="C38" s="5">
        <f>C7+C11+C18+C24+C25+C27+C29+C30+C31+C32+C33+C34+C36+C37+C23+C35</f>
        <v>399653.7</v>
      </c>
      <c r="D38" s="5">
        <f>D7+D11+D18+D24+D25+D27+D29+D30+D31+D32+D33+D34+D36+D37+D23+D35</f>
        <v>199826.85</v>
      </c>
      <c r="E38" s="5">
        <f>E7+E11+E18+E24+E25+E27+E29+E30+E31+E32+E33+E34+E36+E37+E23+E35</f>
        <v>174283.3</v>
      </c>
      <c r="F38" s="5">
        <f>E38/C38*100</f>
        <v>43.608579127379528</v>
      </c>
      <c r="G38" s="5">
        <f>E38/D38*100</f>
        <v>87.217158254759056</v>
      </c>
      <c r="H38" s="4">
        <f>H7+H11+H18+H24+H25+H27+H29+H30+H31+H32+H33+H34+H36+H37+H23</f>
        <v>9493.7999999999993</v>
      </c>
      <c r="I38" s="4">
        <f>I7+I11+I18+I24+I25+I27+I29+I30+I31+I32+I33+I34+I36+I37+I23</f>
        <v>864.9</v>
      </c>
      <c r="J38" s="4">
        <f>J7+J11+J18+J24+J25+J27+J29+J30+J31+J32+J33+J34+J36+J37+J23</f>
        <v>378114.1</v>
      </c>
      <c r="K38" s="4">
        <f>K7+K11+K18+K24+K25+K27+K29+K30+K31+K32+K33+K34+K36+K37+K23+K35</f>
        <v>170824.7</v>
      </c>
      <c r="L38" s="4">
        <f>L7+L11+L18+L24+L25+L27+L29+L30+L31+L32+L33+L34+L36+L37+L23</f>
        <v>4032.9</v>
      </c>
      <c r="M38" s="4">
        <f>M7+M11+M18+M24+M25+M27+M29+M30+M31+M32+M33+M34+M36+M37+M23</f>
        <v>1166.5999999999999</v>
      </c>
      <c r="N38" s="4">
        <f>N7+N11+N18+N24+N25+N27+N29+N30+N31+N32+N33+N34+N36+N37+N23</f>
        <v>2329.5</v>
      </c>
      <c r="O38" s="4">
        <f>O7+O11+O18+O24+O25+O27+O29+O30+O31+O32+O33+O34+O36+O37+O23</f>
        <v>1427.1</v>
      </c>
      <c r="P38" s="4"/>
      <c r="S38" s="1">
        <f>I38+K38+M38+O38</f>
        <v>174283.30000000002</v>
      </c>
      <c r="T38" s="1">
        <f t="shared" si="2"/>
        <v>0</v>
      </c>
    </row>
    <row r="39" spans="1:37">
      <c r="E39" s="3">
        <f>E38-174283.3</f>
        <v>0</v>
      </c>
      <c r="S39" s="3">
        <f>S38-E38</f>
        <v>0</v>
      </c>
      <c r="T39" s="1">
        <f t="shared" si="2"/>
        <v>0</v>
      </c>
    </row>
    <row r="40" spans="1:37">
      <c r="B40" s="1" t="s">
        <v>208</v>
      </c>
      <c r="C40" s="3">
        <f>C38-C32-C27</f>
        <v>120596.5</v>
      </c>
      <c r="D40" s="3">
        <f t="shared" ref="D40:E40" si="6">D38-D32-D27</f>
        <v>60298.25</v>
      </c>
      <c r="E40" s="3">
        <f t="shared" si="6"/>
        <v>37105.899999999965</v>
      </c>
    </row>
    <row r="42" spans="1:37">
      <c r="A42" s="4"/>
      <c r="B42" s="4"/>
      <c r="C42" s="4"/>
      <c r="D42" s="4">
        <v>30.06</v>
      </c>
      <c r="E42" s="4" t="s">
        <v>209</v>
      </c>
      <c r="F42" s="4" t="s">
        <v>210</v>
      </c>
      <c r="G42" s="12"/>
      <c r="H42" s="12"/>
      <c r="I42" s="12"/>
      <c r="J42" s="12"/>
      <c r="K42" s="12"/>
    </row>
    <row r="43" spans="1:37">
      <c r="A43" s="4"/>
      <c r="B43" s="4"/>
      <c r="C43" s="4"/>
      <c r="D43" s="4"/>
      <c r="E43" s="4"/>
      <c r="F43" s="4"/>
      <c r="G43" s="12"/>
      <c r="H43" s="12"/>
      <c r="I43" s="12"/>
      <c r="J43" s="12"/>
      <c r="K43" s="12"/>
    </row>
    <row r="44" spans="1:37">
      <c r="A44" s="4"/>
      <c r="B44" s="4" t="s">
        <v>71</v>
      </c>
      <c r="C44" s="4" t="s">
        <v>72</v>
      </c>
      <c r="D44" s="4">
        <v>1599.6</v>
      </c>
      <c r="E44" s="4">
        <v>17</v>
      </c>
      <c r="F44" s="4">
        <f>E44-D44</f>
        <v>-1582.6</v>
      </c>
      <c r="G44" s="12"/>
      <c r="H44" s="12"/>
      <c r="I44" s="15"/>
      <c r="J44" s="12"/>
      <c r="K44" s="12"/>
    </row>
    <row r="45" spans="1:37">
      <c r="A45" s="4"/>
      <c r="B45" s="4" t="s">
        <v>24</v>
      </c>
      <c r="C45" s="4" t="s">
        <v>27</v>
      </c>
      <c r="D45" s="4">
        <v>2260.6</v>
      </c>
      <c r="E45" s="4">
        <v>0</v>
      </c>
      <c r="F45" s="4">
        <f t="shared" ref="F45:F89" si="7">E45-D45</f>
        <v>-2260.6</v>
      </c>
      <c r="G45" s="12"/>
      <c r="H45" s="12"/>
      <c r="I45" s="15"/>
      <c r="J45" s="12"/>
      <c r="K45" s="12"/>
    </row>
    <row r="46" spans="1:37">
      <c r="A46" s="4"/>
      <c r="B46" s="4" t="s">
        <v>25</v>
      </c>
      <c r="C46" s="4" t="s">
        <v>28</v>
      </c>
      <c r="D46" s="4">
        <v>2909.7</v>
      </c>
      <c r="E46" s="4">
        <v>0</v>
      </c>
      <c r="F46" s="4">
        <f t="shared" si="7"/>
        <v>-2909.7</v>
      </c>
      <c r="G46" s="12"/>
      <c r="H46" s="12"/>
      <c r="I46" s="15"/>
      <c r="J46" s="12"/>
      <c r="K46" s="12"/>
    </row>
    <row r="47" spans="1:37">
      <c r="A47" s="4"/>
      <c r="B47" s="4" t="s">
        <v>26</v>
      </c>
      <c r="C47" s="4" t="s">
        <v>29</v>
      </c>
      <c r="D47" s="4">
        <v>2549.5</v>
      </c>
      <c r="E47" s="4">
        <v>0</v>
      </c>
      <c r="F47" s="4">
        <f t="shared" si="7"/>
        <v>-2549.5</v>
      </c>
      <c r="G47" s="12"/>
      <c r="H47" s="12"/>
      <c r="I47" s="15"/>
      <c r="J47" s="12"/>
      <c r="K47" s="12"/>
      <c r="AC47" s="1">
        <f>SUM(C47:AB47)</f>
        <v>0</v>
      </c>
      <c r="AJ47" s="1">
        <f>SUM(AD47:AI47)</f>
        <v>0</v>
      </c>
      <c r="AK47" s="1">
        <f>AC47+AJ47</f>
        <v>0</v>
      </c>
    </row>
    <row r="48" spans="1:37">
      <c r="A48" s="4"/>
      <c r="B48" s="4" t="s">
        <v>30</v>
      </c>
      <c r="C48" s="4"/>
      <c r="D48" s="4">
        <f t="shared" ref="D48:E48" si="8">SUM(D44:D47)</f>
        <v>9319.4</v>
      </c>
      <c r="E48" s="4">
        <f t="shared" si="8"/>
        <v>17</v>
      </c>
      <c r="F48" s="4">
        <f t="shared" si="7"/>
        <v>-9302.4</v>
      </c>
      <c r="G48" s="12"/>
      <c r="H48" s="12"/>
      <c r="I48" s="15"/>
      <c r="J48" s="12"/>
      <c r="K48" s="12"/>
      <c r="AJ48" s="1">
        <f>SUM(AD48:AI48)</f>
        <v>0</v>
      </c>
      <c r="AK48" s="1">
        <f>AC48+AJ48</f>
        <v>0</v>
      </c>
    </row>
    <row r="49" spans="1:11">
      <c r="A49" s="4"/>
      <c r="B49" s="4" t="s">
        <v>48</v>
      </c>
      <c r="C49" s="4"/>
      <c r="D49" s="4">
        <v>860.1</v>
      </c>
      <c r="E49" s="4">
        <v>1270.4000000000001</v>
      </c>
      <c r="F49" s="4">
        <f t="shared" si="7"/>
        <v>410.30000000000007</v>
      </c>
      <c r="G49" s="12"/>
      <c r="H49" s="12"/>
      <c r="I49" s="15"/>
      <c r="J49" s="12"/>
      <c r="K49" s="12"/>
    </row>
    <row r="50" spans="1:11">
      <c r="A50" s="4"/>
      <c r="B50" s="4" t="s">
        <v>49</v>
      </c>
      <c r="C50" s="4"/>
      <c r="D50" s="4">
        <v>55.2</v>
      </c>
      <c r="E50" s="4">
        <v>414.5</v>
      </c>
      <c r="F50" s="4">
        <f t="shared" si="7"/>
        <v>359.3</v>
      </c>
      <c r="G50" s="12"/>
      <c r="H50" s="12"/>
      <c r="I50" s="15"/>
      <c r="J50" s="12"/>
      <c r="K50" s="12"/>
    </row>
    <row r="51" spans="1:11">
      <c r="A51" s="4"/>
      <c r="B51" s="4" t="s">
        <v>50</v>
      </c>
      <c r="C51" s="4"/>
      <c r="D51" s="4">
        <v>191.7</v>
      </c>
      <c r="E51" s="4">
        <v>279.3</v>
      </c>
      <c r="F51" s="4">
        <f t="shared" si="7"/>
        <v>87.600000000000023</v>
      </c>
      <c r="G51" s="12"/>
      <c r="H51" s="12"/>
      <c r="I51" s="15"/>
      <c r="J51" s="12"/>
      <c r="K51" s="12"/>
    </row>
    <row r="52" spans="1:11">
      <c r="A52" s="4"/>
      <c r="B52" s="4" t="s">
        <v>68</v>
      </c>
      <c r="C52" s="4"/>
      <c r="D52" s="4">
        <v>1</v>
      </c>
      <c r="E52" s="4">
        <v>9</v>
      </c>
      <c r="F52" s="4">
        <f t="shared" si="7"/>
        <v>8</v>
      </c>
      <c r="G52" s="12"/>
      <c r="H52" s="12"/>
      <c r="I52" s="15"/>
      <c r="J52" s="12"/>
      <c r="K52" s="12"/>
    </row>
    <row r="53" spans="1:11">
      <c r="A53" s="4"/>
      <c r="B53" s="4" t="s">
        <v>51</v>
      </c>
      <c r="C53" s="4"/>
      <c r="D53" s="4">
        <v>14</v>
      </c>
      <c r="E53" s="4">
        <v>5.6</v>
      </c>
      <c r="F53" s="4">
        <f t="shared" si="7"/>
        <v>-8.4</v>
      </c>
      <c r="G53" s="12"/>
      <c r="H53" s="12"/>
      <c r="I53" s="15"/>
      <c r="J53" s="12"/>
      <c r="K53" s="12"/>
    </row>
    <row r="54" spans="1:11">
      <c r="A54" s="4"/>
      <c r="B54" s="4" t="s">
        <v>31</v>
      </c>
      <c r="C54" s="4">
        <f>SUM(C49:C53)</f>
        <v>0</v>
      </c>
      <c r="D54" s="4">
        <f t="shared" ref="D54:E54" si="9">SUM(D49:D53)</f>
        <v>1122</v>
      </c>
      <c r="E54" s="4">
        <f t="shared" si="9"/>
        <v>1978.8</v>
      </c>
      <c r="F54" s="4">
        <f t="shared" si="7"/>
        <v>856.8</v>
      </c>
      <c r="G54" s="12"/>
      <c r="H54" s="12"/>
      <c r="I54" s="15"/>
      <c r="J54" s="12"/>
      <c r="K54" s="12"/>
    </row>
    <row r="55" spans="1:11">
      <c r="A55" s="4"/>
      <c r="B55" s="4" t="s">
        <v>32</v>
      </c>
      <c r="C55" s="4"/>
      <c r="D55" s="4">
        <v>1846</v>
      </c>
      <c r="E55" s="4">
        <v>1849.7</v>
      </c>
      <c r="F55" s="4">
        <f t="shared" si="7"/>
        <v>3.7000000000000455</v>
      </c>
      <c r="G55" s="12"/>
      <c r="H55" s="12"/>
      <c r="I55" s="15"/>
      <c r="J55" s="12"/>
      <c r="K55" s="12"/>
    </row>
    <row r="56" spans="1:11">
      <c r="A56" s="4"/>
      <c r="B56" s="4" t="s">
        <v>52</v>
      </c>
      <c r="C56" s="4"/>
      <c r="D56" s="4">
        <v>658.3</v>
      </c>
      <c r="E56" s="4">
        <v>613.5</v>
      </c>
      <c r="F56" s="4">
        <f t="shared" si="7"/>
        <v>-44.799999999999955</v>
      </c>
      <c r="G56" s="12"/>
      <c r="H56" s="12"/>
      <c r="I56" s="15"/>
      <c r="J56" s="12"/>
      <c r="K56" s="12"/>
    </row>
    <row r="57" spans="1:11">
      <c r="A57" s="4"/>
      <c r="B57" s="4" t="s">
        <v>53</v>
      </c>
      <c r="C57" s="4"/>
      <c r="D57" s="4">
        <v>1156.5999999999999</v>
      </c>
      <c r="E57" s="4">
        <v>1478.5</v>
      </c>
      <c r="F57" s="4">
        <f t="shared" si="7"/>
        <v>321.90000000000009</v>
      </c>
      <c r="G57" s="12"/>
      <c r="H57" s="12"/>
      <c r="I57" s="15"/>
      <c r="J57" s="12"/>
      <c r="K57" s="12"/>
    </row>
    <row r="58" spans="1:11">
      <c r="A58" s="4"/>
      <c r="B58" s="4" t="s">
        <v>54</v>
      </c>
      <c r="C58" s="4"/>
      <c r="D58" s="4">
        <v>1379.8</v>
      </c>
      <c r="E58" s="4">
        <v>1298.0999999999999</v>
      </c>
      <c r="F58" s="4">
        <f t="shared" si="7"/>
        <v>-81.700000000000045</v>
      </c>
      <c r="G58" s="12"/>
      <c r="H58" s="12"/>
      <c r="I58" s="15"/>
      <c r="J58" s="12"/>
      <c r="K58" s="12"/>
    </row>
    <row r="59" spans="1:11">
      <c r="A59" s="4"/>
      <c r="B59" s="4" t="s">
        <v>207</v>
      </c>
      <c r="C59" s="4"/>
      <c r="D59" s="4">
        <v>23.1</v>
      </c>
      <c r="E59" s="4">
        <v>0</v>
      </c>
      <c r="F59" s="4">
        <f t="shared" si="7"/>
        <v>-23.1</v>
      </c>
      <c r="G59" s="12"/>
      <c r="H59" s="12"/>
      <c r="I59" s="15"/>
      <c r="J59" s="12"/>
      <c r="K59" s="12"/>
    </row>
    <row r="60" spans="1:11">
      <c r="A60" s="4"/>
      <c r="B60" s="4" t="s">
        <v>33</v>
      </c>
      <c r="C60" s="4">
        <f>SUM(C55:C58)</f>
        <v>0</v>
      </c>
      <c r="D60" s="4">
        <f>SUM(D55:D59)</f>
        <v>5063.8</v>
      </c>
      <c r="E60" s="4">
        <f>SUM(E55:E59)</f>
        <v>5239.7999999999993</v>
      </c>
      <c r="F60" s="4">
        <f t="shared" si="7"/>
        <v>175.99999999999909</v>
      </c>
      <c r="G60" s="12"/>
      <c r="H60" s="12"/>
      <c r="I60" s="15"/>
      <c r="J60" s="12"/>
      <c r="K60" s="12"/>
    </row>
    <row r="61" spans="1:11">
      <c r="A61" s="4"/>
      <c r="B61" s="4" t="s">
        <v>55</v>
      </c>
      <c r="C61" s="4"/>
      <c r="D61" s="4">
        <v>1839.7</v>
      </c>
      <c r="E61" s="4">
        <v>2001</v>
      </c>
      <c r="F61" s="4">
        <f t="shared" si="7"/>
        <v>161.29999999999995</v>
      </c>
      <c r="G61" s="12"/>
      <c r="H61" s="12"/>
      <c r="I61" s="15"/>
      <c r="J61" s="12"/>
      <c r="K61" s="12"/>
    </row>
    <row r="62" spans="1:11">
      <c r="A62" s="4"/>
      <c r="B62" s="4" t="s">
        <v>34</v>
      </c>
      <c r="C62" s="4">
        <f>C60+C61</f>
        <v>0</v>
      </c>
      <c r="D62" s="4">
        <f t="shared" ref="D62:E62" si="10">D60+D61</f>
        <v>6903.5</v>
      </c>
      <c r="E62" s="4">
        <f t="shared" si="10"/>
        <v>7240.7999999999993</v>
      </c>
      <c r="F62" s="4">
        <f t="shared" si="7"/>
        <v>337.29999999999927</v>
      </c>
      <c r="G62" s="12"/>
      <c r="H62" s="12"/>
      <c r="I62" s="12"/>
      <c r="J62" s="12"/>
      <c r="K62" s="12"/>
    </row>
    <row r="63" spans="1:11">
      <c r="A63" s="4"/>
      <c r="B63" s="4" t="s">
        <v>56</v>
      </c>
      <c r="C63" s="4"/>
      <c r="D63" s="4">
        <v>13534.3</v>
      </c>
      <c r="E63" s="4">
        <v>15403</v>
      </c>
      <c r="F63" s="4">
        <f t="shared" si="7"/>
        <v>1868.7000000000007</v>
      </c>
      <c r="G63" s="12"/>
      <c r="H63" s="12"/>
      <c r="I63" s="15"/>
      <c r="J63" s="12"/>
      <c r="K63" s="12"/>
    </row>
    <row r="64" spans="1:11">
      <c r="A64" s="4"/>
      <c r="B64" s="4" t="s">
        <v>57</v>
      </c>
      <c r="C64" s="4"/>
      <c r="D64" s="4">
        <v>14.9</v>
      </c>
      <c r="E64" s="4">
        <v>545.20000000000005</v>
      </c>
      <c r="F64" s="4">
        <f t="shared" si="7"/>
        <v>530.30000000000007</v>
      </c>
      <c r="G64" s="12"/>
      <c r="H64" s="12"/>
      <c r="I64" s="15"/>
      <c r="J64" s="12"/>
      <c r="K64" s="12"/>
    </row>
    <row r="65" spans="1:11">
      <c r="A65" s="4"/>
      <c r="B65" s="4" t="s">
        <v>58</v>
      </c>
      <c r="C65" s="4"/>
      <c r="D65" s="4">
        <v>9</v>
      </c>
      <c r="E65" s="4">
        <v>143.9</v>
      </c>
      <c r="F65" s="4">
        <f t="shared" si="7"/>
        <v>134.9</v>
      </c>
      <c r="G65" s="12"/>
      <c r="H65" s="12"/>
      <c r="I65" s="15"/>
      <c r="J65" s="12"/>
      <c r="K65" s="12"/>
    </row>
    <row r="66" spans="1:11">
      <c r="A66" s="4"/>
      <c r="B66" s="4" t="s">
        <v>59</v>
      </c>
      <c r="C66" s="4"/>
      <c r="D66" s="4">
        <v>33.299999999999997</v>
      </c>
      <c r="E66" s="4">
        <v>208.1</v>
      </c>
      <c r="F66" s="4">
        <f t="shared" si="7"/>
        <v>174.8</v>
      </c>
      <c r="G66" s="12"/>
      <c r="H66" s="12"/>
      <c r="I66" s="15"/>
      <c r="J66" s="12"/>
      <c r="K66" s="12"/>
    </row>
    <row r="67" spans="1:11">
      <c r="A67" s="4"/>
      <c r="B67" s="4" t="s">
        <v>35</v>
      </c>
      <c r="C67" s="4">
        <f>SUM(C63:C66)</f>
        <v>0</v>
      </c>
      <c r="D67" s="4">
        <f t="shared" ref="D67:E67" si="11">SUM(D63:D66)</f>
        <v>13591.499999999998</v>
      </c>
      <c r="E67" s="4">
        <f t="shared" si="11"/>
        <v>16300.2</v>
      </c>
      <c r="F67" s="4">
        <f t="shared" si="7"/>
        <v>2708.7000000000025</v>
      </c>
      <c r="G67" s="12"/>
      <c r="H67" s="12"/>
      <c r="I67" s="15"/>
      <c r="J67" s="12"/>
      <c r="K67" s="12"/>
    </row>
    <row r="68" spans="1:11">
      <c r="A68" s="4"/>
      <c r="B68" s="4" t="s">
        <v>60</v>
      </c>
      <c r="C68" s="4"/>
      <c r="D68" s="4">
        <v>469.5</v>
      </c>
      <c r="E68" s="4">
        <v>928.3</v>
      </c>
      <c r="F68" s="4">
        <f t="shared" si="7"/>
        <v>458.79999999999995</v>
      </c>
      <c r="G68" s="12"/>
      <c r="H68" s="12"/>
      <c r="I68" s="15"/>
      <c r="J68" s="12"/>
      <c r="K68" s="12"/>
    </row>
    <row r="69" spans="1:11">
      <c r="A69" s="4"/>
      <c r="B69" s="4" t="s">
        <v>61</v>
      </c>
      <c r="C69" s="4"/>
      <c r="D69" s="4">
        <v>110.6</v>
      </c>
      <c r="E69" s="4">
        <v>813.9</v>
      </c>
      <c r="F69" s="4">
        <f t="shared" si="7"/>
        <v>703.3</v>
      </c>
      <c r="G69" s="12"/>
      <c r="H69" s="12"/>
      <c r="I69" s="15"/>
      <c r="J69" s="12"/>
      <c r="K69" s="12"/>
    </row>
    <row r="70" spans="1:11">
      <c r="A70" s="4"/>
      <c r="B70" s="4" t="s">
        <v>36</v>
      </c>
      <c r="C70" s="4">
        <f>C67+C68+C69</f>
        <v>0</v>
      </c>
      <c r="D70" s="4">
        <f t="shared" ref="D70:E70" si="12">D67+D68+D69</f>
        <v>14171.599999999999</v>
      </c>
      <c r="E70" s="4">
        <f t="shared" si="12"/>
        <v>18042.400000000001</v>
      </c>
      <c r="F70" s="4">
        <f t="shared" si="7"/>
        <v>3870.8000000000029</v>
      </c>
      <c r="G70" s="12"/>
      <c r="H70" s="12"/>
      <c r="I70" s="12"/>
      <c r="J70" s="12"/>
      <c r="K70" s="12"/>
    </row>
    <row r="71" spans="1:11">
      <c r="A71" s="4"/>
      <c r="B71" s="4" t="s">
        <v>39</v>
      </c>
      <c r="C71" s="4" t="s">
        <v>37</v>
      </c>
      <c r="D71" s="4">
        <v>743.9</v>
      </c>
      <c r="E71" s="4">
        <v>836.6</v>
      </c>
      <c r="F71" s="4">
        <f t="shared" si="7"/>
        <v>92.700000000000045</v>
      </c>
      <c r="G71" s="12"/>
      <c r="H71" s="12"/>
      <c r="I71" s="15"/>
      <c r="J71" s="12"/>
      <c r="K71" s="12"/>
    </row>
    <row r="72" spans="1:11">
      <c r="A72" s="4"/>
      <c r="B72" s="4" t="s">
        <v>40</v>
      </c>
      <c r="C72" s="4" t="s">
        <v>38</v>
      </c>
      <c r="D72" s="4">
        <v>1522.3</v>
      </c>
      <c r="E72" s="4">
        <v>2039.5</v>
      </c>
      <c r="F72" s="4">
        <f t="shared" si="7"/>
        <v>517.20000000000005</v>
      </c>
      <c r="G72" s="12"/>
      <c r="H72" s="12"/>
      <c r="I72" s="15"/>
      <c r="J72" s="12"/>
      <c r="K72" s="12"/>
    </row>
    <row r="73" spans="1:11">
      <c r="A73" s="4"/>
      <c r="B73" s="4" t="s">
        <v>41</v>
      </c>
      <c r="C73" s="4"/>
      <c r="D73" s="4">
        <f t="shared" ref="D73:E73" si="13">D71+D72</f>
        <v>2266.1999999999998</v>
      </c>
      <c r="E73" s="4">
        <f t="shared" si="13"/>
        <v>2876.1</v>
      </c>
      <c r="F73" s="4">
        <f t="shared" si="7"/>
        <v>609.90000000000009</v>
      </c>
      <c r="G73" s="12"/>
      <c r="H73" s="12"/>
      <c r="I73" s="15"/>
      <c r="J73" s="12"/>
      <c r="K73" s="12"/>
    </row>
    <row r="74" spans="1:11">
      <c r="A74" s="4"/>
      <c r="B74" s="4" t="s">
        <v>42</v>
      </c>
      <c r="C74" s="4"/>
      <c r="D74" s="4">
        <v>132971.70000000001</v>
      </c>
      <c r="E74" s="4">
        <v>136254.5</v>
      </c>
      <c r="F74" s="4">
        <f t="shared" si="7"/>
        <v>3282.7999999999884</v>
      </c>
      <c r="G74" s="12"/>
      <c r="H74" s="12"/>
      <c r="I74" s="15"/>
      <c r="J74" s="12"/>
      <c r="K74" s="12"/>
    </row>
    <row r="75" spans="1:11">
      <c r="A75" s="4"/>
      <c r="B75" s="4" t="s">
        <v>43</v>
      </c>
      <c r="C75" s="4"/>
      <c r="D75" s="4">
        <v>3503.5</v>
      </c>
      <c r="E75" s="4">
        <v>3994.2</v>
      </c>
      <c r="F75" s="4">
        <f t="shared" si="7"/>
        <v>490.69999999999982</v>
      </c>
      <c r="G75" s="12"/>
      <c r="H75" s="12"/>
      <c r="I75" s="15"/>
      <c r="J75" s="12"/>
      <c r="K75" s="12"/>
    </row>
    <row r="76" spans="1:11">
      <c r="A76" s="4"/>
      <c r="B76" s="4" t="s">
        <v>30</v>
      </c>
      <c r="C76" s="4"/>
      <c r="D76" s="4">
        <f t="shared" ref="D76:E76" si="14">D74+D75</f>
        <v>136475.20000000001</v>
      </c>
      <c r="E76" s="4">
        <f t="shared" si="14"/>
        <v>140248.70000000001</v>
      </c>
      <c r="F76" s="4">
        <f t="shared" si="7"/>
        <v>3773.5</v>
      </c>
      <c r="G76" s="12"/>
      <c r="H76" s="12"/>
      <c r="I76" s="15"/>
      <c r="J76" s="12"/>
      <c r="K76" s="12"/>
    </row>
    <row r="77" spans="1:11">
      <c r="A77" s="4"/>
      <c r="B77" s="4" t="s">
        <v>44</v>
      </c>
      <c r="C77" s="4"/>
      <c r="D77" s="4">
        <v>369.3</v>
      </c>
      <c r="E77" s="4">
        <v>262.8</v>
      </c>
      <c r="F77" s="4">
        <f t="shared" si="7"/>
        <v>-106.5</v>
      </c>
      <c r="G77" s="12"/>
      <c r="H77" s="12"/>
      <c r="I77" s="15"/>
      <c r="J77" s="12"/>
      <c r="K77" s="12"/>
    </row>
    <row r="78" spans="1:11">
      <c r="A78" s="4"/>
      <c r="B78" s="4" t="s">
        <v>45</v>
      </c>
      <c r="C78" s="4"/>
      <c r="D78" s="4">
        <v>402.2</v>
      </c>
      <c r="E78" s="4">
        <v>328.4</v>
      </c>
      <c r="F78" s="4">
        <f t="shared" si="7"/>
        <v>-73.800000000000011</v>
      </c>
      <c r="G78" s="12"/>
      <c r="H78" s="12"/>
      <c r="I78" s="15"/>
      <c r="J78" s="12"/>
      <c r="K78" s="12"/>
    </row>
    <row r="79" spans="1:11">
      <c r="A79" s="4"/>
      <c r="B79" s="4" t="s">
        <v>46</v>
      </c>
      <c r="C79" s="4"/>
      <c r="D79" s="4">
        <v>319.39999999999998</v>
      </c>
      <c r="E79" s="4">
        <v>578.1</v>
      </c>
      <c r="F79" s="4">
        <f t="shared" si="7"/>
        <v>258.70000000000005</v>
      </c>
      <c r="G79" s="12"/>
      <c r="H79" s="12"/>
      <c r="I79" s="15"/>
      <c r="J79" s="12"/>
      <c r="K79" s="12"/>
    </row>
    <row r="80" spans="1:11">
      <c r="A80" s="4"/>
      <c r="B80" s="4" t="s">
        <v>64</v>
      </c>
      <c r="C80" s="4"/>
      <c r="D80" s="4">
        <v>57.6</v>
      </c>
      <c r="E80" s="4">
        <v>72.8</v>
      </c>
      <c r="F80" s="4">
        <f t="shared" si="7"/>
        <v>15.199999999999996</v>
      </c>
      <c r="G80" s="12"/>
      <c r="H80" s="12"/>
      <c r="I80" s="15"/>
      <c r="J80" s="12"/>
      <c r="K80" s="12"/>
    </row>
    <row r="81" spans="1:11">
      <c r="A81" s="4"/>
      <c r="B81" s="4" t="s">
        <v>69</v>
      </c>
      <c r="C81" s="4"/>
      <c r="D81" s="4">
        <v>224.7</v>
      </c>
      <c r="E81" s="4">
        <v>217.2</v>
      </c>
      <c r="F81" s="4">
        <f t="shared" si="7"/>
        <v>-7.5</v>
      </c>
      <c r="G81" s="12"/>
      <c r="H81" s="12"/>
      <c r="I81" s="15"/>
      <c r="J81" s="12"/>
      <c r="K81" s="12"/>
    </row>
    <row r="82" spans="1:11">
      <c r="A82" s="4"/>
      <c r="B82" s="4" t="s">
        <v>73</v>
      </c>
      <c r="C82" s="4"/>
      <c r="D82" s="4">
        <v>34.700000000000003</v>
      </c>
      <c r="E82" s="4">
        <v>0</v>
      </c>
      <c r="F82" s="4">
        <f t="shared" si="7"/>
        <v>-34.700000000000003</v>
      </c>
      <c r="G82" s="12"/>
      <c r="H82" s="12"/>
      <c r="I82" s="15"/>
      <c r="J82" s="12"/>
      <c r="K82" s="12"/>
    </row>
    <row r="83" spans="1:11">
      <c r="A83" s="4"/>
      <c r="B83" s="4" t="s">
        <v>75</v>
      </c>
      <c r="C83" s="4"/>
      <c r="D83" s="4">
        <v>75</v>
      </c>
      <c r="E83" s="4">
        <v>120</v>
      </c>
      <c r="F83" s="4">
        <f t="shared" si="7"/>
        <v>45</v>
      </c>
      <c r="G83" s="12"/>
      <c r="H83" s="12"/>
      <c r="I83" s="15"/>
      <c r="J83" s="12"/>
      <c r="K83" s="12"/>
    </row>
    <row r="84" spans="1:11">
      <c r="A84" s="4"/>
      <c r="B84" s="4" t="s">
        <v>47</v>
      </c>
      <c r="C84" s="4"/>
      <c r="D84" s="4">
        <f>SUM(D77:D83)</f>
        <v>1482.9</v>
      </c>
      <c r="E84" s="4">
        <f>SUM(E77:E83)</f>
        <v>1579.3000000000002</v>
      </c>
      <c r="F84" s="4">
        <f>E84-D84</f>
        <v>96.400000000000091</v>
      </c>
      <c r="G84" s="12"/>
      <c r="H84" s="12"/>
      <c r="I84" s="15"/>
      <c r="J84" s="12"/>
      <c r="K84" s="12"/>
    </row>
    <row r="85" spans="1:11">
      <c r="A85" s="4"/>
      <c r="B85" s="4" t="s">
        <v>206</v>
      </c>
      <c r="C85" s="4"/>
      <c r="D85" s="4">
        <v>700</v>
      </c>
      <c r="E85" s="4">
        <v>180</v>
      </c>
      <c r="F85" s="4">
        <f t="shared" si="7"/>
        <v>-520</v>
      </c>
      <c r="G85" s="12"/>
      <c r="H85" s="12"/>
      <c r="I85" s="12"/>
      <c r="J85" s="12"/>
      <c r="K85" s="12"/>
    </row>
    <row r="86" spans="1:11">
      <c r="A86" s="4"/>
      <c r="B86" s="4" t="s">
        <v>62</v>
      </c>
      <c r="C86" s="4"/>
      <c r="D86" s="4">
        <v>1140.3</v>
      </c>
      <c r="E86" s="4">
        <v>118.1</v>
      </c>
      <c r="F86" s="4">
        <f t="shared" si="7"/>
        <v>-1022.1999999999999</v>
      </c>
      <c r="G86" s="12"/>
      <c r="H86" s="12"/>
      <c r="I86" s="15"/>
      <c r="J86" s="12"/>
      <c r="K86" s="12"/>
    </row>
    <row r="87" spans="1:11">
      <c r="A87" s="4"/>
      <c r="B87" s="4" t="s">
        <v>212</v>
      </c>
      <c r="C87" s="4"/>
      <c r="D87" s="4">
        <v>702.2</v>
      </c>
      <c r="E87" s="4">
        <v>1580.6</v>
      </c>
      <c r="F87" s="4">
        <f t="shared" si="7"/>
        <v>878.39999999999986</v>
      </c>
      <c r="G87" s="12"/>
      <c r="H87" s="12"/>
      <c r="I87" s="15"/>
      <c r="J87" s="12"/>
      <c r="K87" s="12"/>
    </row>
    <row r="88" spans="1:11">
      <c r="A88" s="4"/>
      <c r="B88" s="4"/>
      <c r="C88" s="4"/>
      <c r="D88" s="4"/>
      <c r="E88" s="4"/>
      <c r="F88" s="4">
        <f t="shared" si="7"/>
        <v>0</v>
      </c>
      <c r="G88" s="12"/>
      <c r="H88" s="12"/>
      <c r="I88" s="12"/>
      <c r="J88" s="12"/>
      <c r="K88" s="12"/>
    </row>
    <row r="89" spans="1:11">
      <c r="A89" s="4"/>
      <c r="B89" s="4" t="s">
        <v>63</v>
      </c>
      <c r="C89" s="4"/>
      <c r="D89" s="4">
        <f>D48+D54+D62+D70+D73+D76+D84+D86+D87+D85</f>
        <v>174283.30000000002</v>
      </c>
      <c r="E89" s="4">
        <f>E48+E54+E62+E70+E73+E76+E84+E86+E87+E85</f>
        <v>173861.80000000002</v>
      </c>
      <c r="F89" s="4">
        <f t="shared" si="7"/>
        <v>-421.5</v>
      </c>
      <c r="G89" s="12"/>
      <c r="H89" s="12"/>
      <c r="I89" s="12"/>
      <c r="J89" s="12"/>
      <c r="K89" s="12"/>
    </row>
    <row r="90" spans="1:11">
      <c r="D90" s="1">
        <v>174283.3</v>
      </c>
      <c r="F90" s="1">
        <v>174283.3</v>
      </c>
      <c r="G90" s="12"/>
      <c r="H90" s="12"/>
      <c r="I90" s="13"/>
      <c r="J90" s="12"/>
      <c r="K90" s="12"/>
    </row>
    <row r="91" spans="1:11">
      <c r="F91" s="3">
        <f>E38-F89</f>
        <v>174704.8</v>
      </c>
      <c r="G91" s="12"/>
      <c r="H91" s="12"/>
      <c r="I91" s="12"/>
      <c r="J91" s="12"/>
      <c r="K91" s="12"/>
    </row>
    <row r="92" spans="1:11">
      <c r="G92" s="14"/>
      <c r="H92" s="14"/>
      <c r="I92" s="14"/>
      <c r="J92" s="14"/>
      <c r="K92" s="14"/>
    </row>
    <row r="95" spans="1:11">
      <c r="A95" s="4"/>
      <c r="B95" s="4" t="s">
        <v>52</v>
      </c>
    </row>
    <row r="96" spans="1:11">
      <c r="A96" s="4"/>
      <c r="B96" s="4" t="s">
        <v>57</v>
      </c>
    </row>
    <row r="97" spans="1:2">
      <c r="A97" s="4"/>
      <c r="B97" s="4" t="s">
        <v>50</v>
      </c>
    </row>
    <row r="98" spans="1:2">
      <c r="A98" s="4"/>
      <c r="B98" s="4" t="s">
        <v>53</v>
      </c>
    </row>
    <row r="99" spans="1:2">
      <c r="A99" s="4"/>
      <c r="B99" s="4" t="s">
        <v>68</v>
      </c>
    </row>
    <row r="100" spans="1:2">
      <c r="A100" s="4"/>
      <c r="B100" s="4" t="s">
        <v>58</v>
      </c>
    </row>
    <row r="101" spans="1:2">
      <c r="A101" s="4"/>
      <c r="B101" s="4" t="s">
        <v>54</v>
      </c>
    </row>
    <row r="102" spans="1:2">
      <c r="A102" s="4"/>
      <c r="B102" s="4" t="s">
        <v>59</v>
      </c>
    </row>
    <row r="103" spans="1:2">
      <c r="A103" s="4"/>
      <c r="B103" s="4" t="s">
        <v>51</v>
      </c>
    </row>
  </sheetData>
  <mergeCells count="5">
    <mergeCell ref="H3:I3"/>
    <mergeCell ref="J3:K3"/>
    <mergeCell ref="L3:M3"/>
    <mergeCell ref="N3:O3"/>
    <mergeCell ref="C3:G3"/>
  </mergeCells>
  <phoneticPr fontId="0" type="noConversion"/>
  <pageMargins left="0.19685039370078741" right="0.19685039370078741" top="0.3149606299212598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03"/>
  <sheetViews>
    <sheetView tabSelected="1" zoomScaleNormal="100" workbookViewId="0">
      <selection activeCell="C93" sqref="C93"/>
    </sheetView>
  </sheetViews>
  <sheetFormatPr defaultColWidth="8.5703125" defaultRowHeight="14.25"/>
  <cols>
    <col min="1" max="1" width="4.5703125" style="1" customWidth="1"/>
    <col min="2" max="2" width="27.7109375" style="1" customWidth="1"/>
    <col min="3" max="3" width="9.42578125" style="1" customWidth="1"/>
    <col min="4" max="4" width="9.7109375" style="1" customWidth="1"/>
    <col min="5" max="5" width="10.5703125" style="1" customWidth="1"/>
    <col min="6" max="6" width="10.42578125" style="1" customWidth="1"/>
    <col min="7" max="7" width="7" style="1" customWidth="1"/>
    <col min="8" max="8" width="7.28515625" style="1" customWidth="1"/>
    <col min="9" max="9" width="6.7109375" style="1" customWidth="1"/>
    <col min="10" max="10" width="8.7109375" style="1" customWidth="1"/>
    <col min="11" max="11" width="10.5703125" style="1" customWidth="1"/>
    <col min="12" max="12" width="7.85546875" style="1" customWidth="1"/>
    <col min="13" max="13" width="7.7109375" style="1" customWidth="1"/>
    <col min="14" max="14" width="7.85546875" style="1" customWidth="1"/>
    <col min="15" max="15" width="7.7109375" style="1" customWidth="1"/>
    <col min="16" max="16" width="0.28515625" style="1" customWidth="1"/>
    <col min="17" max="17" width="8.140625" style="1" customWidth="1"/>
    <col min="18" max="18" width="15.140625" style="1" customWidth="1"/>
    <col min="19" max="19" width="10.85546875" style="1" customWidth="1"/>
    <col min="20" max="20" width="7.7109375" style="1" customWidth="1"/>
    <col min="21" max="21" width="6.7109375" style="1" customWidth="1"/>
    <col min="22" max="22" width="6.42578125" style="1" customWidth="1"/>
    <col min="23" max="23" width="8.140625" style="1" customWidth="1"/>
    <col min="24" max="24" width="6.42578125" style="1" customWidth="1"/>
    <col min="25" max="25" width="6.7109375" style="1" customWidth="1"/>
    <col min="26" max="26" width="5.85546875" style="1" customWidth="1"/>
    <col min="27" max="27" width="5.5703125" style="1" customWidth="1"/>
    <col min="28" max="28" width="6.28515625" style="1" customWidth="1"/>
    <col min="29" max="29" width="9.28515625" style="1" customWidth="1"/>
    <col min="30" max="30" width="6.7109375" style="1" customWidth="1"/>
    <col min="31" max="31" width="7" style="1" customWidth="1"/>
    <col min="32" max="32" width="6.28515625" style="1" customWidth="1"/>
    <col min="33" max="33" width="6.42578125" style="1" customWidth="1"/>
    <col min="34" max="34" width="6.5703125" style="1" customWidth="1"/>
    <col min="35" max="35" width="5.5703125" style="1" customWidth="1"/>
    <col min="36" max="37" width="8.140625" style="1" customWidth="1"/>
    <col min="38" max="38" width="9.140625" style="1" bestFit="1" customWidth="1"/>
    <col min="39" max="16384" width="8.5703125" style="1"/>
  </cols>
  <sheetData>
    <row r="1" spans="1:29">
      <c r="D1" s="18" t="s">
        <v>220</v>
      </c>
      <c r="E1" s="18"/>
      <c r="F1" s="18"/>
      <c r="G1" s="18"/>
      <c r="H1" s="18"/>
      <c r="I1" s="18"/>
    </row>
    <row r="2" spans="1:29" ht="15" customHeight="1" thickBot="1"/>
    <row r="3" spans="1:29" ht="15" thickBot="1">
      <c r="B3" s="1" t="s">
        <v>222</v>
      </c>
      <c r="C3" s="19" t="s">
        <v>214</v>
      </c>
      <c r="D3" s="19"/>
      <c r="E3" s="19"/>
      <c r="F3" s="19"/>
      <c r="G3" s="19"/>
      <c r="H3" s="20" t="s">
        <v>4</v>
      </c>
      <c r="I3" s="21"/>
      <c r="J3" s="20" t="s">
        <v>5</v>
      </c>
      <c r="K3" s="21"/>
      <c r="L3" s="20" t="s">
        <v>6</v>
      </c>
      <c r="M3" s="21"/>
      <c r="N3" s="20" t="s">
        <v>7</v>
      </c>
      <c r="O3" s="21"/>
    </row>
    <row r="4" spans="1:29">
      <c r="A4" s="4"/>
      <c r="B4" s="4"/>
      <c r="C4" s="4" t="s">
        <v>1</v>
      </c>
      <c r="D4" s="4" t="s">
        <v>221</v>
      </c>
      <c r="E4" s="4" t="s">
        <v>2</v>
      </c>
      <c r="F4" s="4" t="s">
        <v>3</v>
      </c>
      <c r="G4" s="4" t="s">
        <v>67</v>
      </c>
      <c r="H4" s="17" t="s">
        <v>1</v>
      </c>
      <c r="I4" s="17" t="s">
        <v>2</v>
      </c>
      <c r="J4" s="17" t="s">
        <v>1</v>
      </c>
      <c r="K4" s="17" t="s">
        <v>2</v>
      </c>
      <c r="L4" s="17" t="s">
        <v>1</v>
      </c>
      <c r="M4" s="17" t="s">
        <v>2</v>
      </c>
      <c r="N4" s="17" t="s">
        <v>1</v>
      </c>
      <c r="O4" s="17" t="s">
        <v>2</v>
      </c>
      <c r="P4" s="4"/>
    </row>
    <row r="5" spans="1:29">
      <c r="A5" s="4"/>
      <c r="B5" s="4" t="s">
        <v>0</v>
      </c>
      <c r="C5" s="4"/>
      <c r="D5" s="4" t="s">
        <v>65</v>
      </c>
      <c r="E5" s="4" t="s">
        <v>221</v>
      </c>
      <c r="F5" s="4" t="s">
        <v>219</v>
      </c>
      <c r="G5" s="4" t="s">
        <v>224</v>
      </c>
      <c r="H5" s="4"/>
      <c r="I5" s="4"/>
      <c r="J5" s="4"/>
      <c r="K5" s="4"/>
      <c r="L5" s="4"/>
      <c r="M5" s="4"/>
      <c r="N5" s="4"/>
      <c r="O5" s="4"/>
      <c r="P5" s="4"/>
      <c r="AC5" s="2"/>
    </row>
    <row r="6" spans="1:29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9">
      <c r="A7" s="4">
        <v>1</v>
      </c>
      <c r="B7" s="4" t="s">
        <v>8</v>
      </c>
      <c r="C7" s="4">
        <v>3615.3</v>
      </c>
      <c r="D7" s="5">
        <f>C7/12*9</f>
        <v>2711.4750000000004</v>
      </c>
      <c r="E7" s="4">
        <v>1573.4</v>
      </c>
      <c r="F7" s="5">
        <f>E7/C7*100</f>
        <v>43.520593035156139</v>
      </c>
      <c r="G7" s="5">
        <f>E7/D7*100</f>
        <v>58.027457380208183</v>
      </c>
      <c r="H7" s="4">
        <v>0</v>
      </c>
      <c r="I7" s="4">
        <v>0</v>
      </c>
      <c r="J7" s="4">
        <v>3615.3</v>
      </c>
      <c r="K7" s="4">
        <v>1573.4</v>
      </c>
      <c r="L7" s="4">
        <v>0</v>
      </c>
      <c r="M7" s="4">
        <v>0</v>
      </c>
      <c r="N7" s="4">
        <v>0</v>
      </c>
      <c r="O7" s="4">
        <v>0</v>
      </c>
      <c r="P7" s="4"/>
      <c r="S7" s="1">
        <f t="shared" ref="S7:S37" si="0">I7+K7+M7+O7</f>
        <v>1573.4</v>
      </c>
      <c r="T7" s="1">
        <f>E7-S7</f>
        <v>0</v>
      </c>
    </row>
    <row r="8" spans="1:29">
      <c r="A8" s="4"/>
      <c r="B8" s="6" t="s">
        <v>22</v>
      </c>
      <c r="C8" s="4"/>
      <c r="D8" s="5">
        <f t="shared" ref="D8:D37" si="1">C8/12*9</f>
        <v>0</v>
      </c>
      <c r="E8" s="5">
        <v>0</v>
      </c>
      <c r="F8" s="4"/>
      <c r="G8" s="5"/>
      <c r="H8" s="4"/>
      <c r="I8" s="4"/>
      <c r="J8" s="4"/>
      <c r="K8" s="4"/>
      <c r="L8" s="4"/>
      <c r="M8" s="4"/>
      <c r="N8" s="4"/>
      <c r="O8" s="4"/>
      <c r="P8" s="4"/>
      <c r="S8" s="1">
        <f t="shared" si="0"/>
        <v>0</v>
      </c>
      <c r="AC8" s="2"/>
    </row>
    <row r="9" spans="1:29">
      <c r="A9" s="4"/>
      <c r="B9" s="4" t="s">
        <v>21</v>
      </c>
      <c r="C9" s="4"/>
      <c r="D9" s="5">
        <f t="shared" si="1"/>
        <v>0</v>
      </c>
      <c r="E9" s="5">
        <v>0</v>
      </c>
      <c r="F9" s="4"/>
      <c r="G9" s="5"/>
      <c r="H9" s="4"/>
      <c r="I9" s="4"/>
      <c r="J9" s="4"/>
      <c r="K9" s="4"/>
      <c r="L9" s="4"/>
      <c r="M9" s="4"/>
      <c r="N9" s="4"/>
      <c r="O9" s="4"/>
      <c r="P9" s="4"/>
      <c r="S9" s="1">
        <f t="shared" si="0"/>
        <v>0</v>
      </c>
    </row>
    <row r="10" spans="1:29">
      <c r="A10" s="4"/>
      <c r="B10" s="4"/>
      <c r="C10" s="4"/>
      <c r="D10" s="5">
        <f t="shared" si="1"/>
        <v>0</v>
      </c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S10" s="1">
        <f t="shared" si="0"/>
        <v>0</v>
      </c>
      <c r="T10" s="1">
        <f t="shared" ref="T10:T39" si="2">E10-S10</f>
        <v>0</v>
      </c>
    </row>
    <row r="11" spans="1:29">
      <c r="A11" s="4">
        <v>2</v>
      </c>
      <c r="B11" s="4" t="s">
        <v>9</v>
      </c>
      <c r="C11" s="4">
        <v>12552.1</v>
      </c>
      <c r="D11" s="5">
        <f t="shared" si="1"/>
        <v>9414.0750000000007</v>
      </c>
      <c r="E11" s="4">
        <v>2222.5</v>
      </c>
      <c r="F11" s="5">
        <f>E11/C11*100</f>
        <v>17.706200556082248</v>
      </c>
      <c r="G11" s="5">
        <f>E11/D11*100</f>
        <v>23.608267408109665</v>
      </c>
      <c r="H11" s="4">
        <f>1298.3-0.8</f>
        <v>1297.5</v>
      </c>
      <c r="I11" s="4">
        <v>304.39999999999998</v>
      </c>
      <c r="J11" s="4">
        <v>11223.2</v>
      </c>
      <c r="K11" s="4">
        <f>1713.7+189.4</f>
        <v>1903.1000000000001</v>
      </c>
      <c r="L11" s="4">
        <v>16.899999999999999</v>
      </c>
      <c r="M11" s="4">
        <v>1</v>
      </c>
      <c r="N11" s="4">
        <v>14.5</v>
      </c>
      <c r="O11" s="4">
        <v>14</v>
      </c>
      <c r="P11" s="4"/>
      <c r="S11" s="1">
        <f t="shared" si="0"/>
        <v>2222.5</v>
      </c>
      <c r="T11" s="1">
        <f t="shared" si="2"/>
        <v>0</v>
      </c>
      <c r="AC11" s="2"/>
    </row>
    <row r="12" spans="1:29">
      <c r="A12" s="4"/>
      <c r="B12" s="4">
        <v>101026</v>
      </c>
      <c r="C12" s="4"/>
      <c r="D12" s="5">
        <f t="shared" si="1"/>
        <v>0</v>
      </c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S12" s="1">
        <f t="shared" si="0"/>
        <v>0</v>
      </c>
    </row>
    <row r="13" spans="1:29">
      <c r="A13" s="4"/>
      <c r="B13" s="4">
        <v>101034</v>
      </c>
      <c r="C13" s="4"/>
      <c r="D13" s="5">
        <f t="shared" si="1"/>
        <v>0</v>
      </c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S13" s="1">
        <f t="shared" si="0"/>
        <v>0</v>
      </c>
    </row>
    <row r="14" spans="1:29" hidden="1">
      <c r="A14" s="4"/>
      <c r="B14" s="4">
        <v>123038</v>
      </c>
      <c r="C14" s="4"/>
      <c r="D14" s="5">
        <f t="shared" si="1"/>
        <v>0</v>
      </c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S14" s="1">
        <f t="shared" si="0"/>
        <v>0</v>
      </c>
    </row>
    <row r="15" spans="1:29" hidden="1">
      <c r="A15" s="4"/>
      <c r="B15" s="4">
        <v>12503</v>
      </c>
      <c r="C15" s="4"/>
      <c r="D15" s="5">
        <f t="shared" si="1"/>
        <v>0</v>
      </c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S15" s="1">
        <f t="shared" si="0"/>
        <v>0</v>
      </c>
      <c r="AC15" s="2"/>
    </row>
    <row r="16" spans="1:29">
      <c r="A16" s="4"/>
      <c r="B16" s="4">
        <v>124036</v>
      </c>
      <c r="C16" s="4"/>
      <c r="D16" s="5">
        <f t="shared" si="1"/>
        <v>0</v>
      </c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S16" s="1">
        <f t="shared" si="0"/>
        <v>0</v>
      </c>
    </row>
    <row r="17" spans="1:38">
      <c r="A17" s="4"/>
      <c r="B17" s="4"/>
      <c r="C17" s="4"/>
      <c r="D17" s="5">
        <f t="shared" si="1"/>
        <v>0</v>
      </c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S17" s="1">
        <f t="shared" si="0"/>
        <v>0</v>
      </c>
      <c r="AC17" s="2"/>
    </row>
    <row r="18" spans="1:38">
      <c r="A18" s="4">
        <v>3</v>
      </c>
      <c r="B18" s="4" t="s">
        <v>10</v>
      </c>
      <c r="C18" s="4">
        <v>52361.8</v>
      </c>
      <c r="D18" s="5">
        <f t="shared" si="1"/>
        <v>39271.350000000006</v>
      </c>
      <c r="E18" s="5">
        <v>22516.6</v>
      </c>
      <c r="F18" s="5">
        <f>E18/C18*100</f>
        <v>43.001959443716601</v>
      </c>
      <c r="G18" s="5">
        <f>E18/D18*100</f>
        <v>57.335945924955453</v>
      </c>
      <c r="H18" s="4"/>
      <c r="I18" s="4">
        <v>14.9</v>
      </c>
      <c r="J18" s="4">
        <v>47362</v>
      </c>
      <c r="K18" s="4">
        <f>19715.6+2733.8</f>
        <v>22449.399999999998</v>
      </c>
      <c r="L18" s="4"/>
      <c r="M18" s="4">
        <v>9</v>
      </c>
      <c r="N18" s="4"/>
      <c r="O18" s="4">
        <v>43.3</v>
      </c>
      <c r="P18" s="4"/>
      <c r="Q18" s="1">
        <v>124.2</v>
      </c>
      <c r="S18" s="1">
        <f t="shared" si="0"/>
        <v>22516.6</v>
      </c>
      <c r="T18" s="1">
        <f t="shared" si="2"/>
        <v>0</v>
      </c>
    </row>
    <row r="19" spans="1:38">
      <c r="A19" s="4"/>
      <c r="B19" s="4">
        <v>101059</v>
      </c>
      <c r="C19" s="5"/>
      <c r="D19" s="5">
        <f t="shared" si="1"/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S19" s="1">
        <f t="shared" si="0"/>
        <v>0</v>
      </c>
      <c r="T19" s="1">
        <f t="shared" si="2"/>
        <v>0</v>
      </c>
      <c r="U19" s="3"/>
      <c r="V19" s="3"/>
      <c r="W19" s="3"/>
      <c r="X19" s="3"/>
      <c r="Y19" s="3"/>
      <c r="AC19" s="2"/>
    </row>
    <row r="20" spans="1:38">
      <c r="A20" s="4"/>
      <c r="B20" s="4">
        <v>123020</v>
      </c>
      <c r="C20" s="4"/>
      <c r="D20" s="5">
        <f t="shared" si="1"/>
        <v>0</v>
      </c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S20" s="1">
        <f t="shared" si="0"/>
        <v>0</v>
      </c>
      <c r="T20" s="1">
        <f t="shared" si="2"/>
        <v>0</v>
      </c>
      <c r="AC20" s="2"/>
    </row>
    <row r="21" spans="1:38">
      <c r="A21" s="4"/>
      <c r="B21" s="4">
        <v>125025</v>
      </c>
      <c r="C21" s="4"/>
      <c r="D21" s="5">
        <f t="shared" si="1"/>
        <v>0</v>
      </c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S21" s="1">
        <f t="shared" si="0"/>
        <v>0</v>
      </c>
      <c r="T21" s="1">
        <f t="shared" si="2"/>
        <v>0</v>
      </c>
      <c r="AC21" s="2"/>
    </row>
    <row r="22" spans="1:38">
      <c r="A22" s="4"/>
      <c r="B22" s="4">
        <v>124028</v>
      </c>
      <c r="C22" s="4"/>
      <c r="D22" s="5">
        <f t="shared" si="1"/>
        <v>0</v>
      </c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S22" s="1">
        <f t="shared" si="0"/>
        <v>0</v>
      </c>
      <c r="T22" s="1">
        <f t="shared" si="2"/>
        <v>0</v>
      </c>
      <c r="AC22" s="2"/>
    </row>
    <row r="23" spans="1:38">
      <c r="A23" s="4">
        <v>4</v>
      </c>
      <c r="B23" s="4" t="s">
        <v>11</v>
      </c>
      <c r="C23" s="4">
        <v>3000</v>
      </c>
      <c r="D23" s="5">
        <f t="shared" si="1"/>
        <v>2250</v>
      </c>
      <c r="E23" s="4">
        <v>2291.1</v>
      </c>
      <c r="F23" s="5">
        <f>E23/C23*100</f>
        <v>76.36999999999999</v>
      </c>
      <c r="G23" s="5">
        <f>E23/D23*100</f>
        <v>101.82666666666667</v>
      </c>
      <c r="H23" s="4"/>
      <c r="I23" s="4"/>
      <c r="J23" s="4">
        <v>3000</v>
      </c>
      <c r="K23" s="4">
        <v>2291.1</v>
      </c>
      <c r="L23" s="4"/>
      <c r="M23" s="4"/>
      <c r="N23" s="4"/>
      <c r="O23" s="4"/>
      <c r="P23" s="4"/>
      <c r="S23" s="1">
        <f>I23+K23+M23+O23</f>
        <v>2291.1</v>
      </c>
      <c r="T23" s="1">
        <f t="shared" si="2"/>
        <v>0</v>
      </c>
    </row>
    <row r="24" spans="1:38">
      <c r="A24" s="4"/>
      <c r="B24" s="4"/>
      <c r="C24" s="4"/>
      <c r="D24" s="5">
        <f t="shared" si="1"/>
        <v>0</v>
      </c>
      <c r="E24" s="4"/>
      <c r="F24" s="5"/>
      <c r="G24" s="5"/>
      <c r="H24" s="4"/>
      <c r="I24" s="4"/>
      <c r="J24" s="4"/>
      <c r="K24" s="4"/>
      <c r="L24" s="4"/>
      <c r="M24" s="4"/>
      <c r="N24" s="4"/>
      <c r="O24" s="4"/>
      <c r="P24" s="4"/>
      <c r="S24" s="1">
        <f t="shared" si="0"/>
        <v>0</v>
      </c>
      <c r="T24" s="1">
        <f t="shared" si="2"/>
        <v>0</v>
      </c>
      <c r="AC24" s="2"/>
    </row>
    <row r="25" spans="1:38">
      <c r="A25" s="4">
        <v>5</v>
      </c>
      <c r="B25" s="4" t="s">
        <v>12</v>
      </c>
      <c r="C25" s="4">
        <v>5500</v>
      </c>
      <c r="D25" s="5">
        <f t="shared" si="1"/>
        <v>4125</v>
      </c>
      <c r="E25" s="4">
        <v>3303</v>
      </c>
      <c r="F25" s="5">
        <f>E25/C25*100</f>
        <v>60.054545454545448</v>
      </c>
      <c r="G25" s="5">
        <f>E25/D25*100</f>
        <v>80.072727272727278</v>
      </c>
      <c r="H25" s="4"/>
      <c r="I25" s="4"/>
      <c r="J25" s="4">
        <v>5500</v>
      </c>
      <c r="K25" s="4">
        <v>3303</v>
      </c>
      <c r="L25" s="4"/>
      <c r="M25" s="4"/>
      <c r="N25" s="4"/>
      <c r="O25" s="4"/>
      <c r="P25" s="4"/>
      <c r="S25" s="1">
        <f t="shared" si="0"/>
        <v>3303</v>
      </c>
      <c r="T25" s="1">
        <f t="shared" si="2"/>
        <v>0</v>
      </c>
      <c r="AC25" s="2"/>
    </row>
    <row r="26" spans="1:38">
      <c r="A26" s="4"/>
      <c r="B26" s="4"/>
      <c r="C26" s="4"/>
      <c r="D26" s="5">
        <f t="shared" si="1"/>
        <v>0</v>
      </c>
      <c r="E26" s="4"/>
      <c r="F26" s="5"/>
      <c r="G26" s="5"/>
      <c r="H26" s="4"/>
      <c r="I26" s="4"/>
      <c r="J26" s="4"/>
      <c r="K26" s="4"/>
      <c r="L26" s="4"/>
      <c r="M26" s="4"/>
      <c r="N26" s="4"/>
      <c r="O26" s="4"/>
      <c r="P26" s="4"/>
      <c r="S26" s="1">
        <f t="shared" si="0"/>
        <v>0</v>
      </c>
      <c r="T26" s="1">
        <f t="shared" si="2"/>
        <v>0</v>
      </c>
      <c r="AC26" s="2"/>
    </row>
    <row r="27" spans="1:38">
      <c r="A27" s="4">
        <v>7</v>
      </c>
      <c r="B27" s="4" t="s">
        <v>13</v>
      </c>
      <c r="C27" s="4">
        <v>275545.90000000002</v>
      </c>
      <c r="D27" s="5">
        <f t="shared" si="1"/>
        <v>206659.42500000002</v>
      </c>
      <c r="E27" s="4">
        <v>205061.4</v>
      </c>
      <c r="F27" s="5">
        <f>E27/C27*100</f>
        <v>74.420051250989388</v>
      </c>
      <c r="G27" s="5">
        <f>E27/D27*100</f>
        <v>99.226735001319184</v>
      </c>
      <c r="H27" s="4"/>
      <c r="I27" s="4"/>
      <c r="J27" s="4">
        <v>275546</v>
      </c>
      <c r="K27" s="4">
        <v>205061.4</v>
      </c>
      <c r="L27" s="4"/>
      <c r="M27" s="4"/>
      <c r="N27" s="4"/>
      <c r="O27" s="4"/>
      <c r="P27" s="4"/>
      <c r="S27" s="1">
        <f t="shared" si="0"/>
        <v>205061.4</v>
      </c>
      <c r="T27" s="1">
        <f t="shared" si="2"/>
        <v>0</v>
      </c>
      <c r="AC27" s="2"/>
    </row>
    <row r="28" spans="1:38">
      <c r="A28" s="4"/>
      <c r="B28" s="4"/>
      <c r="C28" s="5"/>
      <c r="D28" s="5">
        <f t="shared" si="1"/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3"/>
      <c r="S28" s="1">
        <f t="shared" si="0"/>
        <v>0</v>
      </c>
      <c r="T28" s="1">
        <f t="shared" si="2"/>
        <v>0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L28" s="3"/>
    </row>
    <row r="29" spans="1:38">
      <c r="A29" s="4">
        <v>8</v>
      </c>
      <c r="B29" s="4" t="s">
        <v>14</v>
      </c>
      <c r="C29" s="4">
        <v>15153.3</v>
      </c>
      <c r="D29" s="5">
        <f t="shared" si="1"/>
        <v>11364.974999999999</v>
      </c>
      <c r="E29" s="4">
        <v>7631.7</v>
      </c>
      <c r="F29" s="5">
        <f t="shared" ref="F29:F34" si="3">E29/C29*100</f>
        <v>50.363287204767282</v>
      </c>
      <c r="G29" s="5">
        <f t="shared" ref="G29:G34" si="4">E29/D29*100</f>
        <v>67.151049606356381</v>
      </c>
      <c r="H29" s="4">
        <f>9181-1684.7-1746.8-568</f>
        <v>5181.5</v>
      </c>
      <c r="I29" s="4">
        <v>943.7</v>
      </c>
      <c r="J29" s="4">
        <v>3641</v>
      </c>
      <c r="K29" s="4">
        <f>2390.8+424.3</f>
        <v>2815.1000000000004</v>
      </c>
      <c r="L29" s="4">
        <v>4016</v>
      </c>
      <c r="M29" s="4">
        <v>2038.6</v>
      </c>
      <c r="N29" s="4">
        <v>2315</v>
      </c>
      <c r="O29" s="4">
        <v>1834.3</v>
      </c>
      <c r="P29" s="4">
        <v>1379.8</v>
      </c>
      <c r="S29" s="1">
        <f t="shared" si="0"/>
        <v>7631.7</v>
      </c>
      <c r="T29" s="1">
        <f t="shared" si="2"/>
        <v>0</v>
      </c>
      <c r="U29" s="1">
        <f>C29-R29</f>
        <v>15153.3</v>
      </c>
    </row>
    <row r="30" spans="1:38">
      <c r="A30" s="4">
        <v>9</v>
      </c>
      <c r="B30" s="4" t="s">
        <v>15</v>
      </c>
      <c r="C30" s="4">
        <v>700</v>
      </c>
      <c r="D30" s="5">
        <f t="shared" si="1"/>
        <v>525</v>
      </c>
      <c r="E30" s="4">
        <v>0</v>
      </c>
      <c r="F30" s="5">
        <f t="shared" si="3"/>
        <v>0</v>
      </c>
      <c r="G30" s="5">
        <f t="shared" si="4"/>
        <v>0</v>
      </c>
      <c r="H30" s="4">
        <v>700</v>
      </c>
      <c r="I30" s="4">
        <v>0</v>
      </c>
      <c r="J30" s="4"/>
      <c r="K30" s="4"/>
      <c r="L30" s="4"/>
      <c r="M30" s="4"/>
      <c r="N30" s="4"/>
      <c r="O30" s="4"/>
      <c r="P30" s="4"/>
      <c r="S30" s="1">
        <f t="shared" si="0"/>
        <v>0</v>
      </c>
      <c r="T30" s="1">
        <f t="shared" si="2"/>
        <v>0</v>
      </c>
      <c r="AE30" s="3"/>
    </row>
    <row r="31" spans="1:38">
      <c r="A31" s="4">
        <v>10</v>
      </c>
      <c r="B31" s="4" t="s">
        <v>16</v>
      </c>
      <c r="C31" s="4">
        <v>4000</v>
      </c>
      <c r="D31" s="5">
        <f t="shared" si="1"/>
        <v>3000</v>
      </c>
      <c r="E31" s="4">
        <v>2736.5</v>
      </c>
      <c r="F31" s="5">
        <f t="shared" si="3"/>
        <v>68.412499999999994</v>
      </c>
      <c r="G31" s="5">
        <f t="shared" si="4"/>
        <v>91.216666666666669</v>
      </c>
      <c r="H31" s="4"/>
      <c r="I31" s="4"/>
      <c r="J31" s="4">
        <v>4000</v>
      </c>
      <c r="K31" s="4">
        <v>2736.5</v>
      </c>
      <c r="L31" s="4"/>
      <c r="M31" s="4"/>
      <c r="N31" s="4"/>
      <c r="O31" s="4"/>
      <c r="P31" s="4"/>
      <c r="S31" s="1">
        <f t="shared" si="0"/>
        <v>2736.5</v>
      </c>
      <c r="T31" s="1">
        <f t="shared" si="2"/>
        <v>0</v>
      </c>
    </row>
    <row r="32" spans="1:38">
      <c r="A32" s="4">
        <v>11</v>
      </c>
      <c r="B32" s="4" t="s">
        <v>17</v>
      </c>
      <c r="C32" s="4">
        <v>3511.3</v>
      </c>
      <c r="D32" s="5">
        <f t="shared" si="1"/>
        <v>2633.4750000000004</v>
      </c>
      <c r="E32" s="4">
        <v>2457.9</v>
      </c>
      <c r="F32" s="5">
        <f t="shared" si="3"/>
        <v>69.999715205194661</v>
      </c>
      <c r="G32" s="5">
        <f t="shared" si="4"/>
        <v>93.33295360692621</v>
      </c>
      <c r="H32" s="4"/>
      <c r="I32" s="4"/>
      <c r="J32" s="4">
        <v>3512.6</v>
      </c>
      <c r="K32" s="4">
        <v>2457.9</v>
      </c>
      <c r="L32" s="4"/>
      <c r="M32" s="4"/>
      <c r="N32" s="4"/>
      <c r="O32" s="4"/>
      <c r="P32" s="4"/>
      <c r="S32" s="1">
        <f t="shared" si="0"/>
        <v>2457.9</v>
      </c>
      <c r="T32" s="1">
        <f t="shared" si="2"/>
        <v>0</v>
      </c>
    </row>
    <row r="33" spans="1:37">
      <c r="A33" s="4">
        <v>12</v>
      </c>
      <c r="B33" s="4" t="s">
        <v>18</v>
      </c>
      <c r="C33" s="4">
        <v>11000</v>
      </c>
      <c r="D33" s="5">
        <f t="shared" si="1"/>
        <v>8250</v>
      </c>
      <c r="E33" s="4">
        <v>3621.7</v>
      </c>
      <c r="F33" s="5">
        <f t="shared" si="3"/>
        <v>32.924545454545452</v>
      </c>
      <c r="G33" s="5">
        <f t="shared" si="4"/>
        <v>43.899393939393939</v>
      </c>
      <c r="H33" s="4"/>
      <c r="I33" s="4"/>
      <c r="J33" s="4">
        <v>11000</v>
      </c>
      <c r="K33" s="4">
        <v>3621.7</v>
      </c>
      <c r="L33" s="4"/>
      <c r="M33" s="4"/>
      <c r="N33" s="4"/>
      <c r="O33" s="4"/>
      <c r="P33" s="4"/>
      <c r="S33" s="1">
        <f t="shared" si="0"/>
        <v>3621.7</v>
      </c>
      <c r="T33" s="1">
        <f t="shared" si="2"/>
        <v>0</v>
      </c>
    </row>
    <row r="34" spans="1:37">
      <c r="A34" s="4">
        <v>13</v>
      </c>
      <c r="B34" s="4" t="s">
        <v>19</v>
      </c>
      <c r="C34" s="4">
        <v>12514</v>
      </c>
      <c r="D34" s="5">
        <f t="shared" si="1"/>
        <v>9385.5</v>
      </c>
      <c r="E34" s="4">
        <f>4165.6+3548.8</f>
        <v>7714.4000000000005</v>
      </c>
      <c r="F34" s="5">
        <f t="shared" si="3"/>
        <v>61.646156304938472</v>
      </c>
      <c r="G34" s="5">
        <f t="shared" si="4"/>
        <v>82.194875073251296</v>
      </c>
      <c r="H34" s="4"/>
      <c r="I34" s="4"/>
      <c r="J34" s="4">
        <v>12514</v>
      </c>
      <c r="K34" s="4">
        <v>7714.4</v>
      </c>
      <c r="L34" s="4"/>
      <c r="M34" s="4"/>
      <c r="N34" s="4"/>
      <c r="O34" s="4"/>
      <c r="P34" s="4"/>
      <c r="Q34" s="1">
        <v>2415</v>
      </c>
      <c r="S34" s="1">
        <f t="shared" si="0"/>
        <v>7714.4</v>
      </c>
      <c r="T34" s="1">
        <f t="shared" si="2"/>
        <v>0</v>
      </c>
    </row>
    <row r="35" spans="1:37">
      <c r="A35" s="4">
        <v>14</v>
      </c>
      <c r="B35" s="4" t="s">
        <v>70</v>
      </c>
      <c r="C35" s="4"/>
      <c r="D35" s="5">
        <f t="shared" si="1"/>
        <v>0</v>
      </c>
      <c r="E35" s="5">
        <v>1752.5</v>
      </c>
      <c r="F35" s="5"/>
      <c r="G35" s="5"/>
      <c r="H35" s="4"/>
      <c r="I35" s="4"/>
      <c r="J35" s="4"/>
      <c r="K35" s="4">
        <v>1752.5</v>
      </c>
      <c r="L35" s="4"/>
      <c r="M35" s="4"/>
      <c r="N35" s="4"/>
      <c r="O35" s="4"/>
      <c r="P35" s="4"/>
      <c r="S35" s="1">
        <f>I35+K35+M35+O35</f>
        <v>1752.5</v>
      </c>
      <c r="T35" s="1">
        <f t="shared" si="2"/>
        <v>0</v>
      </c>
    </row>
    <row r="36" spans="1:37">
      <c r="A36" s="4">
        <v>15</v>
      </c>
      <c r="B36" s="4" t="s">
        <v>20</v>
      </c>
      <c r="C36" s="4">
        <v>200</v>
      </c>
      <c r="D36" s="5">
        <f t="shared" si="1"/>
        <v>150</v>
      </c>
      <c r="E36" s="4">
        <v>2496</v>
      </c>
      <c r="F36" s="4">
        <f>E36/C36*100</f>
        <v>1248</v>
      </c>
      <c r="G36" s="5">
        <f>E36/D36*100</f>
        <v>1664</v>
      </c>
      <c r="H36" s="4"/>
      <c r="I36" s="4"/>
      <c r="J36" s="4">
        <v>200</v>
      </c>
      <c r="K36" s="4">
        <v>2496</v>
      </c>
      <c r="L36" s="4"/>
      <c r="M36" s="4"/>
      <c r="N36" s="4"/>
      <c r="O36" s="4"/>
      <c r="P36" s="4"/>
      <c r="S36" s="1">
        <f t="shared" si="0"/>
        <v>2496</v>
      </c>
      <c r="T36" s="1">
        <f t="shared" si="2"/>
        <v>0</v>
      </c>
    </row>
    <row r="37" spans="1:37">
      <c r="A37" s="4"/>
      <c r="B37" s="4" t="s">
        <v>23</v>
      </c>
      <c r="C37" s="4"/>
      <c r="D37" s="5">
        <f t="shared" si="1"/>
        <v>0</v>
      </c>
      <c r="E37" s="4">
        <v>1370.4</v>
      </c>
      <c r="F37" s="4"/>
      <c r="G37" s="5"/>
      <c r="H37" s="4"/>
      <c r="I37" s="4"/>
      <c r="J37" s="4"/>
      <c r="K37" s="4">
        <v>1370.4</v>
      </c>
      <c r="L37" s="4"/>
      <c r="M37" s="4"/>
      <c r="N37" s="4"/>
      <c r="O37" s="4"/>
      <c r="P37" s="4"/>
      <c r="Q37" s="1">
        <v>334.4</v>
      </c>
      <c r="S37" s="1">
        <f t="shared" si="0"/>
        <v>1370.4</v>
      </c>
      <c r="T37" s="1">
        <f t="shared" si="2"/>
        <v>0</v>
      </c>
    </row>
    <row r="38" spans="1:37">
      <c r="A38" s="4"/>
      <c r="B38" s="4"/>
      <c r="C38" s="5">
        <f>C7+C11+C18+C24+C25+C27+C29+C30+C31+C32+C33+C34+C36+C37+C23+C35</f>
        <v>399653.7</v>
      </c>
      <c r="D38" s="5">
        <f>D7+D11+D18+D24+D25+D27+D29+D30+D31+D32+D33+D34+D36+D37+D23+D35</f>
        <v>299740.27499999997</v>
      </c>
      <c r="E38" s="5">
        <f>E7+E11+E18+E24+E25+E27+E29+E30+E31+E32+E33+E34+E36+E37+E23+E35</f>
        <v>266749.09999999998</v>
      </c>
      <c r="F38" s="5">
        <f>E38/C38*100</f>
        <v>66.745059535292668</v>
      </c>
      <c r="G38" s="5">
        <f>E38/D38*100</f>
        <v>88.993412713723572</v>
      </c>
      <c r="H38" s="4">
        <f>H7+H11+H18+H24+H25+H27+H29+H30+H31+H32+H33+H34+H36+H37+H23</f>
        <v>7179</v>
      </c>
      <c r="I38" s="4">
        <f>I7+I11+I18+I24+I25+I27+I29+I30+I31+I32+I33+I34+I36+I37+I23</f>
        <v>1263</v>
      </c>
      <c r="J38" s="4">
        <f>J7+J11+J18+J24+J25+J27+J29+J30+J31+J32+J33+J34+J36+J37+J23</f>
        <v>381114.1</v>
      </c>
      <c r="K38" s="4">
        <f>K7+K11+K18+K24+K25+K27+K29+K30+K31+K32+K33+K34+K36+K37+K23+K35</f>
        <v>261545.9</v>
      </c>
      <c r="L38" s="4">
        <f>L7+L11+L18+L24+L25+L27+L29+L30+L31+L32+L33+L34+L36+L37+L23</f>
        <v>4032.9</v>
      </c>
      <c r="M38" s="4">
        <f>M7+M11+M18+M24+M25+M27+M29+M30+M31+M32+M33+M34+M36+M37+M23</f>
        <v>2048.6</v>
      </c>
      <c r="N38" s="4">
        <f>N7+N11+N18+N24+N25+N27+N29+N30+N31+N32+N33+N34+N36+N37+N23</f>
        <v>2329.5</v>
      </c>
      <c r="O38" s="4">
        <f>O7+O11+O18+O24+O25+O27+O29+O30+O31+O32+O33+O34+O36+O37+O23</f>
        <v>1891.6</v>
      </c>
      <c r="P38" s="4"/>
      <c r="S38" s="1">
        <f>I38+K38+M38+O38</f>
        <v>266749.09999999998</v>
      </c>
      <c r="T38" s="1">
        <f t="shared" si="2"/>
        <v>0</v>
      </c>
    </row>
    <row r="39" spans="1:37">
      <c r="E39" s="3">
        <v>266749.09999999998</v>
      </c>
      <c r="F39" s="1" t="s">
        <v>223</v>
      </c>
      <c r="G39" s="1" t="s">
        <v>215</v>
      </c>
      <c r="J39" s="3"/>
      <c r="S39" s="3">
        <f>S38-E38</f>
        <v>0</v>
      </c>
      <c r="T39" s="1">
        <f t="shared" si="2"/>
        <v>266749.09999999998</v>
      </c>
    </row>
    <row r="40" spans="1:37">
      <c r="B40" s="1" t="s">
        <v>208</v>
      </c>
      <c r="C40" s="3">
        <f>C38-C32-C27</f>
        <v>120596.5</v>
      </c>
      <c r="D40" s="3">
        <f t="shared" ref="D40:E40" si="5">D38-D32-D27</f>
        <v>90447.374999999971</v>
      </c>
      <c r="E40" s="3">
        <f t="shared" si="5"/>
        <v>59229.799999999959</v>
      </c>
      <c r="F40" s="3">
        <f>E40/D40*100</f>
        <v>65.485372018812015</v>
      </c>
      <c r="G40" s="3">
        <f>E40/C40*100</f>
        <v>49.114029014109001</v>
      </c>
    </row>
    <row r="42" spans="1:37">
      <c r="A42" s="4"/>
      <c r="B42" s="4"/>
      <c r="C42" s="4"/>
      <c r="D42" s="4" t="s">
        <v>216</v>
      </c>
      <c r="E42" s="4" t="s">
        <v>217</v>
      </c>
      <c r="F42" s="16" t="s">
        <v>210</v>
      </c>
      <c r="G42" s="4"/>
      <c r="H42" s="4"/>
      <c r="I42" s="12"/>
      <c r="J42" s="12"/>
      <c r="K42" s="12"/>
    </row>
    <row r="43" spans="1:37">
      <c r="A43" s="4"/>
      <c r="B43" s="4"/>
      <c r="C43" s="4"/>
      <c r="D43" s="4"/>
      <c r="E43" s="4"/>
      <c r="F43" s="16"/>
      <c r="G43" s="4"/>
      <c r="H43" s="4"/>
      <c r="I43" s="12"/>
      <c r="J43" s="12"/>
      <c r="K43" s="12"/>
    </row>
    <row r="44" spans="1:37">
      <c r="A44" s="4"/>
      <c r="B44" s="4" t="s">
        <v>71</v>
      </c>
      <c r="C44" s="4" t="s">
        <v>72</v>
      </c>
      <c r="D44" s="4">
        <v>1651.5</v>
      </c>
      <c r="E44" s="4">
        <v>20</v>
      </c>
      <c r="F44" s="16">
        <f>E44-D44</f>
        <v>-1631.5</v>
      </c>
      <c r="G44" s="4"/>
      <c r="H44" s="4"/>
      <c r="I44" s="15"/>
      <c r="J44" s="12"/>
      <c r="K44" s="12"/>
    </row>
    <row r="45" spans="1:37">
      <c r="A45" s="4"/>
      <c r="B45" s="4" t="s">
        <v>24</v>
      </c>
      <c r="C45" s="4" t="s">
        <v>27</v>
      </c>
      <c r="D45" s="4">
        <v>2945.8</v>
      </c>
      <c r="E45" s="4">
        <v>0</v>
      </c>
      <c r="F45" s="16">
        <f t="shared" ref="F45:F89" si="6">E45-D45</f>
        <v>-2945.8</v>
      </c>
      <c r="G45" s="4"/>
      <c r="H45" s="4"/>
      <c r="I45" s="15"/>
      <c r="J45" s="12"/>
      <c r="K45" s="12"/>
    </row>
    <row r="46" spans="1:37">
      <c r="A46" s="4"/>
      <c r="B46" s="4" t="s">
        <v>25</v>
      </c>
      <c r="C46" s="4" t="s">
        <v>28</v>
      </c>
      <c r="D46" s="4">
        <v>3274.7</v>
      </c>
      <c r="E46" s="4">
        <v>0</v>
      </c>
      <c r="F46" s="16">
        <f t="shared" si="6"/>
        <v>-3274.7</v>
      </c>
      <c r="G46" s="4"/>
      <c r="H46" s="4"/>
      <c r="I46" s="15"/>
      <c r="J46" s="12"/>
      <c r="K46" s="12"/>
    </row>
    <row r="47" spans="1:37">
      <c r="A47" s="4"/>
      <c r="B47" s="4" t="s">
        <v>26</v>
      </c>
      <c r="C47" s="4" t="s">
        <v>29</v>
      </c>
      <c r="D47" s="4">
        <v>3025.8</v>
      </c>
      <c r="E47" s="4">
        <v>0</v>
      </c>
      <c r="F47" s="16">
        <f t="shared" si="6"/>
        <v>-3025.8</v>
      </c>
      <c r="G47" s="4"/>
      <c r="H47" s="4"/>
      <c r="I47" s="15"/>
      <c r="J47" s="12"/>
      <c r="K47" s="12"/>
      <c r="AC47" s="1">
        <f>SUM(C47:AB47)</f>
        <v>0</v>
      </c>
      <c r="AJ47" s="1">
        <f>SUM(AD47:AI47)</f>
        <v>0</v>
      </c>
      <c r="AK47" s="1">
        <f>AC47+AJ47</f>
        <v>0</v>
      </c>
    </row>
    <row r="48" spans="1:37">
      <c r="A48" s="4"/>
      <c r="B48" s="4" t="s">
        <v>30</v>
      </c>
      <c r="C48" s="4"/>
      <c r="D48" s="4">
        <f t="shared" ref="D48:E48" si="7">SUM(D44:D47)</f>
        <v>10897.8</v>
      </c>
      <c r="E48" s="4">
        <f t="shared" si="7"/>
        <v>20</v>
      </c>
      <c r="F48" s="16">
        <f t="shared" si="6"/>
        <v>-10877.8</v>
      </c>
      <c r="G48" s="4"/>
      <c r="H48" s="4"/>
      <c r="I48" s="15"/>
      <c r="J48" s="12"/>
      <c r="K48" s="12"/>
      <c r="AJ48" s="1">
        <f>SUM(AD48:AI48)</f>
        <v>0</v>
      </c>
      <c r="AK48" s="1">
        <f>AC48+AJ48</f>
        <v>0</v>
      </c>
    </row>
    <row r="49" spans="1:11">
      <c r="A49" s="4"/>
      <c r="B49" s="4" t="s">
        <v>48</v>
      </c>
      <c r="C49" s="4"/>
      <c r="D49" s="4">
        <v>1334.8</v>
      </c>
      <c r="E49" s="4">
        <v>1728</v>
      </c>
      <c r="F49" s="16">
        <f t="shared" si="6"/>
        <v>393.20000000000005</v>
      </c>
      <c r="G49" s="4"/>
      <c r="H49" s="4"/>
      <c r="I49" s="15"/>
      <c r="J49" s="12"/>
      <c r="K49" s="12"/>
    </row>
    <row r="50" spans="1:11">
      <c r="A50" s="4"/>
      <c r="B50" s="4" t="s">
        <v>49</v>
      </c>
      <c r="C50" s="4"/>
      <c r="D50" s="4">
        <v>110.7</v>
      </c>
      <c r="E50" s="4">
        <v>477.2</v>
      </c>
      <c r="F50" s="16">
        <f t="shared" si="6"/>
        <v>366.5</v>
      </c>
      <c r="G50" s="4"/>
      <c r="H50" s="4"/>
      <c r="I50" s="15"/>
      <c r="J50" s="12"/>
      <c r="K50" s="12"/>
    </row>
    <row r="51" spans="1:11">
      <c r="A51" s="4"/>
      <c r="B51" s="4" t="s">
        <v>50</v>
      </c>
      <c r="C51" s="4"/>
      <c r="D51" s="4">
        <v>294.39999999999998</v>
      </c>
      <c r="E51" s="4">
        <v>351.1</v>
      </c>
      <c r="F51" s="16">
        <f t="shared" si="6"/>
        <v>56.700000000000045</v>
      </c>
      <c r="G51" s="4"/>
      <c r="H51" s="4"/>
      <c r="I51" s="15"/>
      <c r="J51" s="12"/>
      <c r="K51" s="12"/>
    </row>
    <row r="52" spans="1:11">
      <c r="A52" s="4"/>
      <c r="B52" s="4" t="s">
        <v>68</v>
      </c>
      <c r="C52" s="4"/>
      <c r="D52" s="4">
        <v>1</v>
      </c>
      <c r="E52" s="4">
        <v>9</v>
      </c>
      <c r="F52" s="16">
        <f t="shared" si="6"/>
        <v>8</v>
      </c>
      <c r="G52" s="4"/>
      <c r="H52" s="4"/>
      <c r="I52" s="15"/>
      <c r="J52" s="12"/>
      <c r="K52" s="12"/>
    </row>
    <row r="53" spans="1:11">
      <c r="A53" s="4"/>
      <c r="B53" s="4" t="s">
        <v>51</v>
      </c>
      <c r="C53" s="4"/>
      <c r="D53" s="4">
        <v>14</v>
      </c>
      <c r="E53" s="4">
        <v>5.6</v>
      </c>
      <c r="F53" s="16">
        <f t="shared" si="6"/>
        <v>-8.4</v>
      </c>
      <c r="G53" s="4"/>
      <c r="H53" s="4"/>
      <c r="I53" s="15"/>
      <c r="J53" s="12"/>
      <c r="K53" s="12"/>
    </row>
    <row r="54" spans="1:11">
      <c r="A54" s="4"/>
      <c r="B54" s="4" t="s">
        <v>31</v>
      </c>
      <c r="C54" s="4">
        <f>SUM(C49:C53)</f>
        <v>0</v>
      </c>
      <c r="D54" s="4">
        <f t="shared" ref="D54:E54" si="8">SUM(D49:D53)</f>
        <v>1754.9</v>
      </c>
      <c r="E54" s="4">
        <f t="shared" si="8"/>
        <v>2570.8999999999996</v>
      </c>
      <c r="F54" s="16">
        <f t="shared" si="6"/>
        <v>815.99999999999955</v>
      </c>
      <c r="G54" s="4"/>
      <c r="H54" s="4"/>
      <c r="I54" s="15"/>
      <c r="J54" s="12"/>
      <c r="K54" s="12"/>
    </row>
    <row r="55" spans="1:11">
      <c r="A55" s="4"/>
      <c r="B55" s="4" t="s">
        <v>32</v>
      </c>
      <c r="C55" s="4"/>
      <c r="D55" s="4">
        <v>1976.7</v>
      </c>
      <c r="E55" s="4">
        <f>2162.3+453.2</f>
        <v>2615.5</v>
      </c>
      <c r="F55" s="16">
        <f t="shared" si="6"/>
        <v>638.79999999999995</v>
      </c>
      <c r="G55" s="4"/>
      <c r="H55" s="4"/>
      <c r="I55" s="15"/>
      <c r="J55" s="12"/>
      <c r="K55" s="12"/>
    </row>
    <row r="56" spans="1:11">
      <c r="A56" s="4"/>
      <c r="B56" s="4" t="s">
        <v>52</v>
      </c>
      <c r="C56" s="4"/>
      <c r="D56" s="4">
        <v>745.6</v>
      </c>
      <c r="E56" s="4">
        <v>3780.9</v>
      </c>
      <c r="F56" s="16">
        <f t="shared" si="6"/>
        <v>3035.3</v>
      </c>
      <c r="G56" s="4"/>
      <c r="H56" s="4"/>
      <c r="I56" s="15"/>
      <c r="J56" s="12"/>
      <c r="K56" s="12"/>
    </row>
    <row r="57" spans="1:11">
      <c r="A57" s="4"/>
      <c r="B57" s="4" t="s">
        <v>53</v>
      </c>
      <c r="C57" s="4"/>
      <c r="D57" s="4">
        <v>1460.4</v>
      </c>
      <c r="E57" s="4">
        <v>1764.5</v>
      </c>
      <c r="F57" s="16">
        <f t="shared" si="6"/>
        <v>304.09999999999991</v>
      </c>
      <c r="G57" s="4"/>
      <c r="H57" s="4"/>
      <c r="I57" s="15"/>
      <c r="J57" s="12"/>
      <c r="K57" s="12"/>
    </row>
    <row r="58" spans="1:11">
      <c r="A58" s="4"/>
      <c r="B58" s="4" t="s">
        <v>54</v>
      </c>
      <c r="C58" s="4"/>
      <c r="D58" s="4">
        <v>1379.8</v>
      </c>
      <c r="E58" s="4">
        <v>1298.0999999999999</v>
      </c>
      <c r="F58" s="16">
        <f t="shared" si="6"/>
        <v>-81.700000000000045</v>
      </c>
      <c r="G58" s="4"/>
      <c r="H58" s="4"/>
      <c r="I58" s="15"/>
      <c r="J58" s="12"/>
      <c r="K58" s="12"/>
    </row>
    <row r="59" spans="1:11">
      <c r="A59" s="4"/>
      <c r="B59" s="4" t="s">
        <v>207</v>
      </c>
      <c r="C59" s="4"/>
      <c r="D59" s="4">
        <v>106.1</v>
      </c>
      <c r="E59" s="4">
        <v>0</v>
      </c>
      <c r="F59" s="16">
        <f t="shared" si="6"/>
        <v>-106.1</v>
      </c>
      <c r="G59" s="4"/>
      <c r="H59" s="4"/>
      <c r="I59" s="15"/>
      <c r="J59" s="12"/>
      <c r="K59" s="12"/>
    </row>
    <row r="60" spans="1:11">
      <c r="A60" s="4"/>
      <c r="B60" s="4" t="s">
        <v>33</v>
      </c>
      <c r="C60" s="4">
        <f>SUM(C55:C58)</f>
        <v>0</v>
      </c>
      <c r="D60" s="4">
        <f>SUM(D55:D59)</f>
        <v>5668.6000000000013</v>
      </c>
      <c r="E60" s="4">
        <f>SUM(E55:E59)</f>
        <v>9459</v>
      </c>
      <c r="F60" s="16">
        <f t="shared" si="6"/>
        <v>3790.3999999999987</v>
      </c>
      <c r="G60" s="4"/>
      <c r="H60" s="4"/>
      <c r="I60" s="15"/>
      <c r="J60" s="12"/>
      <c r="K60" s="12"/>
    </row>
    <row r="61" spans="1:11">
      <c r="A61" s="4"/>
      <c r="B61" s="4" t="s">
        <v>55</v>
      </c>
      <c r="C61" s="4"/>
      <c r="D61" s="4">
        <v>2154.6999999999998</v>
      </c>
      <c r="E61" s="4">
        <v>2326.9</v>
      </c>
      <c r="F61" s="16">
        <f t="shared" si="6"/>
        <v>172.20000000000027</v>
      </c>
      <c r="G61" s="4"/>
      <c r="H61" s="4"/>
      <c r="I61" s="15"/>
      <c r="J61" s="12"/>
      <c r="K61" s="12"/>
    </row>
    <row r="62" spans="1:11">
      <c r="A62" s="4"/>
      <c r="B62" s="4" t="s">
        <v>34</v>
      </c>
      <c r="C62" s="4">
        <f>C60+C61</f>
        <v>0</v>
      </c>
      <c r="D62" s="4">
        <f t="shared" ref="D62:E62" si="9">D60+D61</f>
        <v>7823.3000000000011</v>
      </c>
      <c r="E62" s="4">
        <f t="shared" si="9"/>
        <v>11785.9</v>
      </c>
      <c r="F62" s="16">
        <f t="shared" si="6"/>
        <v>3962.5999999999985</v>
      </c>
      <c r="G62" s="4"/>
      <c r="H62" s="4"/>
      <c r="I62" s="12"/>
      <c r="J62" s="12"/>
      <c r="K62" s="12"/>
    </row>
    <row r="63" spans="1:11">
      <c r="A63" s="4"/>
      <c r="B63" s="4" t="s">
        <v>56</v>
      </c>
      <c r="C63" s="4"/>
      <c r="D63" s="4">
        <v>16587</v>
      </c>
      <c r="E63" s="4">
        <v>18275.5</v>
      </c>
      <c r="F63" s="16">
        <f t="shared" si="6"/>
        <v>1688.5</v>
      </c>
      <c r="G63" s="4"/>
      <c r="H63" s="4"/>
      <c r="I63" s="15"/>
      <c r="J63" s="12"/>
      <c r="K63" s="12"/>
    </row>
    <row r="64" spans="1:11">
      <c r="A64" s="4"/>
      <c r="B64" s="4" t="s">
        <v>57</v>
      </c>
      <c r="C64" s="4"/>
      <c r="D64" s="4">
        <v>14.9</v>
      </c>
      <c r="E64" s="4">
        <v>561.4</v>
      </c>
      <c r="F64" s="16">
        <f t="shared" si="6"/>
        <v>546.5</v>
      </c>
      <c r="G64" s="4"/>
      <c r="H64" s="4"/>
      <c r="I64" s="15"/>
      <c r="J64" s="12"/>
      <c r="K64" s="12"/>
    </row>
    <row r="65" spans="1:11">
      <c r="A65" s="4"/>
      <c r="B65" s="4" t="s">
        <v>58</v>
      </c>
      <c r="C65" s="4"/>
      <c r="D65" s="4">
        <v>9</v>
      </c>
      <c r="E65" s="4">
        <v>143.9</v>
      </c>
      <c r="F65" s="16">
        <f t="shared" si="6"/>
        <v>134.9</v>
      </c>
      <c r="G65" s="4"/>
      <c r="H65" s="4"/>
      <c r="I65" s="15"/>
      <c r="J65" s="12"/>
      <c r="K65" s="12"/>
    </row>
    <row r="66" spans="1:11">
      <c r="A66" s="4"/>
      <c r="B66" s="4" t="s">
        <v>59</v>
      </c>
      <c r="C66" s="4"/>
      <c r="D66" s="4">
        <v>33.299999999999997</v>
      </c>
      <c r="E66" s="4">
        <v>208.1</v>
      </c>
      <c r="F66" s="16">
        <f t="shared" si="6"/>
        <v>174.8</v>
      </c>
      <c r="G66" s="4"/>
      <c r="H66" s="4"/>
      <c r="I66" s="15"/>
      <c r="J66" s="12"/>
      <c r="K66" s="12"/>
    </row>
    <row r="67" spans="1:11">
      <c r="A67" s="4"/>
      <c r="B67" s="4" t="s">
        <v>35</v>
      </c>
      <c r="C67" s="4">
        <f>SUM(C63:C66)</f>
        <v>0</v>
      </c>
      <c r="D67" s="4">
        <f t="shared" ref="D67:E67" si="10">SUM(D63:D66)</f>
        <v>16644.2</v>
      </c>
      <c r="E67" s="4">
        <f t="shared" si="10"/>
        <v>19188.900000000001</v>
      </c>
      <c r="F67" s="16">
        <f t="shared" si="6"/>
        <v>2544.7000000000007</v>
      </c>
      <c r="G67" s="4"/>
      <c r="H67" s="4"/>
      <c r="I67" s="15"/>
      <c r="J67" s="12"/>
      <c r="K67" s="12"/>
    </row>
    <row r="68" spans="1:11">
      <c r="A68" s="4"/>
      <c r="B68" s="4" t="s">
        <v>60</v>
      </c>
      <c r="C68" s="4"/>
      <c r="D68" s="4">
        <v>1206.7</v>
      </c>
      <c r="E68" s="4">
        <v>1707.9</v>
      </c>
      <c r="F68" s="16">
        <f t="shared" si="6"/>
        <v>501.20000000000005</v>
      </c>
      <c r="G68" s="4"/>
      <c r="H68" s="4"/>
      <c r="I68" s="15"/>
      <c r="J68" s="12"/>
      <c r="K68" s="12"/>
    </row>
    <row r="69" spans="1:11">
      <c r="A69" s="4"/>
      <c r="B69" s="4" t="s">
        <v>61</v>
      </c>
      <c r="C69" s="4"/>
      <c r="D69" s="4">
        <v>285.2</v>
      </c>
      <c r="E69" s="4">
        <v>986.9</v>
      </c>
      <c r="F69" s="16">
        <f t="shared" si="6"/>
        <v>701.7</v>
      </c>
      <c r="G69" s="4"/>
      <c r="H69" s="4"/>
      <c r="I69" s="15"/>
      <c r="J69" s="12"/>
      <c r="K69" s="12"/>
    </row>
    <row r="70" spans="1:11">
      <c r="A70" s="4"/>
      <c r="B70" s="4" t="s">
        <v>36</v>
      </c>
      <c r="C70" s="4">
        <f>C67+C68+C69</f>
        <v>0</v>
      </c>
      <c r="D70" s="4">
        <f t="shared" ref="D70:E70" si="11">D67+D68+D69</f>
        <v>18136.100000000002</v>
      </c>
      <c r="E70" s="4">
        <f t="shared" si="11"/>
        <v>21883.700000000004</v>
      </c>
      <c r="F70" s="16">
        <f t="shared" si="6"/>
        <v>3747.6000000000022</v>
      </c>
      <c r="G70" s="4"/>
      <c r="H70" s="4"/>
      <c r="I70" s="12"/>
      <c r="J70" s="12"/>
      <c r="K70" s="12"/>
    </row>
    <row r="71" spans="1:11">
      <c r="A71" s="4"/>
      <c r="B71" s="4" t="s">
        <v>39</v>
      </c>
      <c r="C71" s="4" t="s">
        <v>37</v>
      </c>
      <c r="D71" s="4">
        <v>875.5</v>
      </c>
      <c r="E71" s="4">
        <v>947.6</v>
      </c>
      <c r="F71" s="16">
        <f t="shared" si="6"/>
        <v>72.100000000000023</v>
      </c>
      <c r="G71" s="4"/>
      <c r="H71" s="4"/>
      <c r="I71" s="15"/>
      <c r="J71" s="12"/>
      <c r="K71" s="12"/>
    </row>
    <row r="72" spans="1:11">
      <c r="A72" s="4"/>
      <c r="B72" s="4" t="s">
        <v>40</v>
      </c>
      <c r="C72" s="4" t="s">
        <v>38</v>
      </c>
      <c r="D72" s="4">
        <v>1715.3</v>
      </c>
      <c r="E72" s="4">
        <v>2386.9</v>
      </c>
      <c r="F72" s="16">
        <f t="shared" si="6"/>
        <v>671.60000000000014</v>
      </c>
      <c r="G72" s="4"/>
      <c r="H72" s="4"/>
      <c r="I72" s="15"/>
      <c r="J72" s="12"/>
      <c r="K72" s="12"/>
    </row>
    <row r="73" spans="1:11">
      <c r="A73" s="4"/>
      <c r="B73" s="4" t="s">
        <v>41</v>
      </c>
      <c r="C73" s="4"/>
      <c r="D73" s="4">
        <f t="shared" ref="D73:E73" si="12">D71+D72</f>
        <v>2590.8000000000002</v>
      </c>
      <c r="E73" s="4">
        <f t="shared" si="12"/>
        <v>3334.5</v>
      </c>
      <c r="F73" s="16">
        <f t="shared" si="6"/>
        <v>743.69999999999982</v>
      </c>
      <c r="G73" s="4"/>
      <c r="H73" s="4"/>
      <c r="I73" s="15"/>
      <c r="J73" s="12"/>
      <c r="K73" s="12"/>
    </row>
    <row r="74" spans="1:11">
      <c r="A74" s="4"/>
      <c r="B74" s="4" t="s">
        <v>42</v>
      </c>
      <c r="C74" s="4"/>
      <c r="D74" s="4">
        <v>155133.70000000001</v>
      </c>
      <c r="E74" s="4">
        <f>148923.3+5887.2+2111.3+2041.7</f>
        <v>158963.5</v>
      </c>
      <c r="F74" s="16">
        <f t="shared" si="6"/>
        <v>3829.7999999999884</v>
      </c>
      <c r="G74" s="4"/>
      <c r="H74" s="4"/>
      <c r="I74" s="15"/>
      <c r="J74" s="12"/>
      <c r="K74" s="12"/>
    </row>
    <row r="75" spans="1:11">
      <c r="A75" s="4"/>
      <c r="B75" s="4" t="s">
        <v>43</v>
      </c>
      <c r="C75" s="4"/>
      <c r="D75" s="4">
        <v>4203.2</v>
      </c>
      <c r="E75" s="4">
        <v>4804.3999999999996</v>
      </c>
      <c r="F75" s="16">
        <f t="shared" si="6"/>
        <v>601.19999999999982</v>
      </c>
      <c r="G75" s="4"/>
      <c r="H75" s="4"/>
      <c r="I75" s="15"/>
      <c r="J75" s="12"/>
      <c r="K75" s="12"/>
    </row>
    <row r="76" spans="1:11">
      <c r="A76" s="4"/>
      <c r="B76" s="4" t="s">
        <v>30</v>
      </c>
      <c r="C76" s="4"/>
      <c r="D76" s="4">
        <f t="shared" ref="D76:E76" si="13">D74+D75</f>
        <v>159336.90000000002</v>
      </c>
      <c r="E76" s="4">
        <f t="shared" si="13"/>
        <v>163767.9</v>
      </c>
      <c r="F76" s="16">
        <f t="shared" si="6"/>
        <v>4430.9999999999709</v>
      </c>
      <c r="G76" s="4"/>
      <c r="H76" s="4"/>
      <c r="I76" s="15"/>
      <c r="J76" s="12"/>
      <c r="K76" s="12"/>
    </row>
    <row r="77" spans="1:11">
      <c r="A77" s="4"/>
      <c r="B77" s="4" t="s">
        <v>44</v>
      </c>
      <c r="C77" s="4"/>
      <c r="D77" s="4">
        <v>380.3</v>
      </c>
      <c r="E77" s="4">
        <v>345.9</v>
      </c>
      <c r="F77" s="16">
        <f t="shared" si="6"/>
        <v>-34.400000000000034</v>
      </c>
      <c r="G77" s="4"/>
      <c r="H77" s="4"/>
      <c r="I77" s="15"/>
      <c r="J77" s="12"/>
      <c r="K77" s="12"/>
    </row>
    <row r="78" spans="1:11">
      <c r="A78" s="4"/>
      <c r="B78" s="4" t="s">
        <v>45</v>
      </c>
      <c r="C78" s="4"/>
      <c r="D78" s="4">
        <v>414.7</v>
      </c>
      <c r="E78" s="4">
        <v>365.5</v>
      </c>
      <c r="F78" s="16">
        <f t="shared" si="6"/>
        <v>-49.199999999999989</v>
      </c>
      <c r="G78" s="4"/>
      <c r="H78" s="4"/>
      <c r="I78" s="15"/>
      <c r="J78" s="12"/>
      <c r="K78" s="12"/>
    </row>
    <row r="79" spans="1:11">
      <c r="A79" s="4"/>
      <c r="B79" s="4" t="s">
        <v>46</v>
      </c>
      <c r="C79" s="4"/>
      <c r="D79" s="4">
        <v>349.2</v>
      </c>
      <c r="E79" s="4">
        <v>646.6</v>
      </c>
      <c r="F79" s="16">
        <f t="shared" si="6"/>
        <v>297.40000000000003</v>
      </c>
      <c r="G79" s="4"/>
      <c r="H79" s="4"/>
      <c r="I79" s="15"/>
      <c r="J79" s="12"/>
      <c r="K79" s="12"/>
    </row>
    <row r="80" spans="1:11">
      <c r="A80" s="4"/>
      <c r="B80" s="4" t="s">
        <v>64</v>
      </c>
      <c r="C80" s="4"/>
      <c r="D80" s="4">
        <v>57.6</v>
      </c>
      <c r="E80" s="4">
        <v>98.4</v>
      </c>
      <c r="F80" s="16">
        <f t="shared" si="6"/>
        <v>40.800000000000004</v>
      </c>
      <c r="G80" s="4"/>
      <c r="H80" s="4"/>
      <c r="I80" s="15"/>
      <c r="J80" s="12"/>
      <c r="K80" s="12"/>
    </row>
    <row r="81" spans="1:11">
      <c r="A81" s="4"/>
      <c r="B81" s="4" t="s">
        <v>69</v>
      </c>
      <c r="C81" s="4"/>
      <c r="D81" s="4">
        <v>224.7</v>
      </c>
      <c r="E81" s="4">
        <v>228.1</v>
      </c>
      <c r="F81" s="16">
        <f t="shared" si="6"/>
        <v>3.4000000000000057</v>
      </c>
      <c r="G81" s="4"/>
      <c r="H81" s="4"/>
      <c r="I81" s="15"/>
      <c r="J81" s="12"/>
      <c r="K81" s="12"/>
    </row>
    <row r="82" spans="1:11">
      <c r="A82" s="4"/>
      <c r="B82" s="4" t="s">
        <v>73</v>
      </c>
      <c r="C82" s="4"/>
      <c r="D82" s="4">
        <v>34.700000000000003</v>
      </c>
      <c r="E82" s="4">
        <v>0</v>
      </c>
      <c r="F82" s="16">
        <f t="shared" si="6"/>
        <v>-34.700000000000003</v>
      </c>
      <c r="G82" s="4"/>
      <c r="H82" s="4"/>
      <c r="I82" s="15"/>
      <c r="J82" s="12"/>
      <c r="K82" s="12"/>
    </row>
    <row r="83" spans="1:11">
      <c r="A83" s="4"/>
      <c r="B83" s="4" t="s">
        <v>75</v>
      </c>
      <c r="C83" s="4"/>
      <c r="D83" s="4">
        <v>90</v>
      </c>
      <c r="E83" s="4">
        <v>165</v>
      </c>
      <c r="F83" s="16">
        <f t="shared" si="6"/>
        <v>75</v>
      </c>
      <c r="G83" s="4"/>
      <c r="H83" s="4"/>
      <c r="I83" s="15"/>
      <c r="J83" s="12"/>
      <c r="K83" s="12"/>
    </row>
    <row r="84" spans="1:11">
      <c r="A84" s="4"/>
      <c r="B84" s="4" t="s">
        <v>47</v>
      </c>
      <c r="C84" s="4"/>
      <c r="D84" s="4">
        <f>SUM(D77:D83)</f>
        <v>1551.2</v>
      </c>
      <c r="E84" s="4">
        <f>SUM(E77:E83)</f>
        <v>1849.5</v>
      </c>
      <c r="F84" s="16">
        <f>E84-D84</f>
        <v>298.29999999999995</v>
      </c>
      <c r="G84" s="4"/>
      <c r="H84" s="4"/>
      <c r="I84" s="15"/>
      <c r="J84" s="12"/>
      <c r="K84" s="12"/>
    </row>
    <row r="85" spans="1:11">
      <c r="A85" s="4"/>
      <c r="B85" s="4" t="s">
        <v>206</v>
      </c>
      <c r="C85" s="4"/>
      <c r="D85" s="4">
        <v>940</v>
      </c>
      <c r="E85" s="4">
        <v>404</v>
      </c>
      <c r="F85" s="16">
        <f t="shared" si="6"/>
        <v>-536</v>
      </c>
      <c r="G85" s="4"/>
      <c r="H85" s="4"/>
      <c r="I85" s="12"/>
      <c r="J85" s="12"/>
      <c r="K85" s="12"/>
    </row>
    <row r="86" spans="1:11">
      <c r="A86" s="4"/>
      <c r="B86" s="4" t="s">
        <v>62</v>
      </c>
      <c r="C86" s="4"/>
      <c r="D86" s="4">
        <v>1154.8</v>
      </c>
      <c r="E86" s="4">
        <v>118.1</v>
      </c>
      <c r="F86" s="16">
        <f t="shared" si="6"/>
        <v>-1036.7</v>
      </c>
      <c r="G86" s="4"/>
      <c r="H86" s="4"/>
      <c r="I86" s="15"/>
      <c r="J86" s="12"/>
      <c r="K86" s="12"/>
    </row>
    <row r="87" spans="1:11">
      <c r="A87" s="4"/>
      <c r="B87" s="4" t="s">
        <v>212</v>
      </c>
      <c r="C87" s="4"/>
      <c r="D87" s="4">
        <v>1647.2</v>
      </c>
      <c r="E87" s="4">
        <v>1580.6</v>
      </c>
      <c r="F87" s="16">
        <f t="shared" si="6"/>
        <v>-66.600000000000136</v>
      </c>
      <c r="G87" s="4"/>
      <c r="H87" s="4"/>
      <c r="I87" s="15"/>
      <c r="J87" s="12"/>
      <c r="K87" s="12"/>
    </row>
    <row r="88" spans="1:11">
      <c r="A88" s="4"/>
      <c r="B88" s="4"/>
      <c r="C88" s="4"/>
      <c r="D88" s="4"/>
      <c r="E88" s="4"/>
      <c r="F88" s="16">
        <f t="shared" si="6"/>
        <v>0</v>
      </c>
      <c r="G88" s="4"/>
      <c r="H88" s="4"/>
      <c r="I88" s="12"/>
      <c r="J88" s="12"/>
      <c r="K88" s="12"/>
    </row>
    <row r="89" spans="1:11">
      <c r="A89" s="4"/>
      <c r="B89" s="4" t="s">
        <v>63</v>
      </c>
      <c r="C89" s="4"/>
      <c r="D89" s="4">
        <f>D48+D54+D62+D70+D73+D76+D84+D86+D87+D85</f>
        <v>205833.00000000006</v>
      </c>
      <c r="E89" s="4">
        <f>E48+E54+E62+E70+E73+E76+E84+E86+E87+E85</f>
        <v>207315.1</v>
      </c>
      <c r="F89" s="16">
        <f t="shared" si="6"/>
        <v>1482.0999999999476</v>
      </c>
      <c r="G89" s="4"/>
      <c r="H89" s="4"/>
      <c r="I89" s="12"/>
      <c r="J89" s="12"/>
      <c r="K89" s="12"/>
    </row>
    <row r="90" spans="1:11">
      <c r="G90" s="4"/>
      <c r="H90" s="4"/>
      <c r="I90" s="13"/>
      <c r="J90" s="12"/>
      <c r="K90" s="12"/>
    </row>
    <row r="91" spans="1:11">
      <c r="B91" s="1" t="s">
        <v>218</v>
      </c>
      <c r="D91" s="1">
        <f>D89-D87-D76</f>
        <v>44848.900000000023</v>
      </c>
      <c r="E91" s="1">
        <f>E89-E87-E76</f>
        <v>41966.600000000006</v>
      </c>
      <c r="F91" s="3"/>
      <c r="G91" s="4"/>
      <c r="H91" s="4"/>
      <c r="I91" s="12"/>
      <c r="J91" s="12"/>
      <c r="K91" s="12"/>
    </row>
    <row r="92" spans="1:11">
      <c r="G92" s="14"/>
      <c r="H92" s="14"/>
      <c r="I92" s="14"/>
      <c r="J92" s="14"/>
      <c r="K92" s="14"/>
    </row>
    <row r="95" spans="1:11">
      <c r="A95" s="4"/>
      <c r="B95" s="4" t="s">
        <v>52</v>
      </c>
    </row>
    <row r="96" spans="1:11">
      <c r="A96" s="4"/>
      <c r="B96" s="4" t="s">
        <v>57</v>
      </c>
    </row>
    <row r="97" spans="1:2">
      <c r="A97" s="4"/>
      <c r="B97" s="4" t="s">
        <v>50</v>
      </c>
    </row>
    <row r="98" spans="1:2">
      <c r="A98" s="4"/>
      <c r="B98" s="4" t="s">
        <v>53</v>
      </c>
    </row>
    <row r="99" spans="1:2">
      <c r="A99" s="4"/>
      <c r="B99" s="4" t="s">
        <v>68</v>
      </c>
    </row>
    <row r="100" spans="1:2">
      <c r="A100" s="4"/>
      <c r="B100" s="4" t="s">
        <v>58</v>
      </c>
    </row>
    <row r="101" spans="1:2">
      <c r="A101" s="4"/>
      <c r="B101" s="4" t="s">
        <v>54</v>
      </c>
    </row>
    <row r="102" spans="1:2">
      <c r="A102" s="4"/>
      <c r="B102" s="4" t="s">
        <v>59</v>
      </c>
    </row>
    <row r="103" spans="1:2">
      <c r="A103" s="4"/>
      <c r="B103" s="4" t="s">
        <v>51</v>
      </c>
    </row>
  </sheetData>
  <mergeCells count="6">
    <mergeCell ref="N3:O3"/>
    <mergeCell ref="D1:I1"/>
    <mergeCell ref="C3:G3"/>
    <mergeCell ref="H3:I3"/>
    <mergeCell ref="J3:K3"/>
    <mergeCell ref="L3:M3"/>
  </mergeCells>
  <pageMargins left="0.19685039370078741" right="0.19685039370078741" top="0.31496062992125984" bottom="0.55118110236220474" header="0.31496062992125984" footer="0.31496062992125984"/>
  <pageSetup paperSize="9" scale="98" orientation="landscape" verticalDpi="0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81"/>
  <sheetViews>
    <sheetView topLeftCell="J6" workbookViewId="0">
      <selection activeCell="J28" sqref="J28:O69"/>
    </sheetView>
  </sheetViews>
  <sheetFormatPr defaultRowHeight="14.25"/>
  <cols>
    <col min="1" max="1" width="5.140625" style="1" customWidth="1"/>
    <col min="2" max="2" width="31" style="1" customWidth="1"/>
    <col min="3" max="3" width="11.7109375" style="1" customWidth="1"/>
    <col min="4" max="4" width="13.85546875" style="1" customWidth="1"/>
    <col min="5" max="9" width="9.140625" style="1"/>
    <col min="10" max="10" width="1.42578125" style="1" customWidth="1"/>
    <col min="11" max="11" width="18.7109375" style="1" customWidth="1"/>
    <col min="12" max="12" width="34.85546875" style="1" customWidth="1"/>
    <col min="13" max="13" width="9.140625" style="1"/>
    <col min="14" max="14" width="13" style="1" customWidth="1"/>
    <col min="15" max="15" width="32.5703125" style="1" customWidth="1"/>
    <col min="16" max="16384" width="9.140625" style="1"/>
  </cols>
  <sheetData>
    <row r="1" spans="1:6">
      <c r="B1" s="18" t="s">
        <v>149</v>
      </c>
      <c r="C1" s="18"/>
      <c r="D1" s="18"/>
      <c r="E1" s="18"/>
      <c r="F1" s="18"/>
    </row>
    <row r="2" spans="1:6">
      <c r="C2" s="1" t="s">
        <v>79</v>
      </c>
    </row>
    <row r="3" spans="1:6">
      <c r="C3" s="1" t="s">
        <v>78</v>
      </c>
      <c r="D3" s="1" t="s">
        <v>98</v>
      </c>
      <c r="E3" s="1" t="s">
        <v>151</v>
      </c>
    </row>
    <row r="4" spans="1:6">
      <c r="A4" s="1">
        <v>1</v>
      </c>
      <c r="B4" s="1" t="s">
        <v>77</v>
      </c>
      <c r="C4" s="1">
        <v>400000</v>
      </c>
      <c r="E4" s="1">
        <f>C4-D4</f>
        <v>400000</v>
      </c>
    </row>
    <row r="5" spans="1:6">
      <c r="A5" s="1">
        <v>2</v>
      </c>
      <c r="B5" s="1" t="s">
        <v>80</v>
      </c>
      <c r="C5" s="1">
        <v>4650</v>
      </c>
      <c r="D5" s="1">
        <v>4650</v>
      </c>
      <c r="E5" s="1">
        <f t="shared" ref="E5:E29" si="0">C5-D5</f>
        <v>0</v>
      </c>
    </row>
    <row r="6" spans="1:6">
      <c r="A6" s="1">
        <v>3</v>
      </c>
      <c r="B6" s="1" t="s">
        <v>81</v>
      </c>
      <c r="C6" s="1">
        <v>63700</v>
      </c>
      <c r="D6" s="1">
        <v>63700</v>
      </c>
      <c r="E6" s="1">
        <f t="shared" si="0"/>
        <v>0</v>
      </c>
    </row>
    <row r="7" spans="1:6">
      <c r="A7" s="1">
        <v>4</v>
      </c>
      <c r="B7" s="1" t="s">
        <v>82</v>
      </c>
      <c r="C7" s="1">
        <v>58600</v>
      </c>
      <c r="E7" s="1">
        <f t="shared" si="0"/>
        <v>58600</v>
      </c>
    </row>
    <row r="8" spans="1:6">
      <c r="A8" s="1">
        <v>5</v>
      </c>
      <c r="B8" s="1" t="s">
        <v>83</v>
      </c>
      <c r="C8" s="1">
        <v>100430</v>
      </c>
      <c r="D8" s="1">
        <v>100430</v>
      </c>
      <c r="E8" s="1">
        <f t="shared" si="0"/>
        <v>0</v>
      </c>
    </row>
    <row r="9" spans="1:6">
      <c r="A9" s="1">
        <v>6</v>
      </c>
      <c r="B9" s="1" t="s">
        <v>84</v>
      </c>
      <c r="C9" s="1">
        <v>11635</v>
      </c>
      <c r="E9" s="1">
        <f t="shared" si="0"/>
        <v>11635</v>
      </c>
    </row>
    <row r="10" spans="1:6">
      <c r="A10" s="1">
        <v>7</v>
      </c>
      <c r="B10" s="1" t="s">
        <v>85</v>
      </c>
      <c r="C10" s="1">
        <v>26000</v>
      </c>
      <c r="E10" s="1">
        <f t="shared" si="0"/>
        <v>26000</v>
      </c>
    </row>
    <row r="11" spans="1:6">
      <c r="A11" s="1">
        <v>8</v>
      </c>
      <c r="B11" s="1" t="s">
        <v>86</v>
      </c>
      <c r="C11" s="1">
        <v>4000</v>
      </c>
      <c r="D11" s="1">
        <v>4000</v>
      </c>
      <c r="E11" s="1">
        <f t="shared" si="0"/>
        <v>0</v>
      </c>
    </row>
    <row r="12" spans="1:6">
      <c r="A12" s="1">
        <v>9</v>
      </c>
      <c r="B12" s="1" t="s">
        <v>87</v>
      </c>
      <c r="C12" s="1">
        <v>3600</v>
      </c>
      <c r="D12" s="1">
        <v>3100</v>
      </c>
      <c r="E12" s="1">
        <f t="shared" si="0"/>
        <v>500</v>
      </c>
    </row>
    <row r="13" spans="1:6">
      <c r="A13" s="1">
        <v>10</v>
      </c>
      <c r="B13" s="1" t="s">
        <v>88</v>
      </c>
      <c r="C13" s="1">
        <v>24855</v>
      </c>
      <c r="D13" s="1">
        <v>21305</v>
      </c>
      <c r="E13" s="1">
        <f t="shared" si="0"/>
        <v>3550</v>
      </c>
    </row>
    <row r="14" spans="1:6">
      <c r="A14" s="1">
        <v>11</v>
      </c>
      <c r="B14" s="1" t="s">
        <v>89</v>
      </c>
      <c r="C14" s="1">
        <v>113040</v>
      </c>
      <c r="D14" s="1">
        <v>127552</v>
      </c>
      <c r="E14" s="1">
        <f t="shared" si="0"/>
        <v>-14512</v>
      </c>
    </row>
    <row r="15" spans="1:6">
      <c r="A15" s="1">
        <v>12</v>
      </c>
      <c r="B15" s="1" t="s">
        <v>90</v>
      </c>
      <c r="C15" s="1">
        <v>2198</v>
      </c>
      <c r="E15" s="1">
        <f t="shared" si="0"/>
        <v>2198</v>
      </c>
    </row>
    <row r="16" spans="1:6">
      <c r="A16" s="1">
        <v>13</v>
      </c>
      <c r="B16" s="1" t="s">
        <v>91</v>
      </c>
      <c r="C16" s="1">
        <v>18493</v>
      </c>
      <c r="D16" s="1">
        <v>5265</v>
      </c>
      <c r="E16" s="1">
        <f t="shared" si="0"/>
        <v>13228</v>
      </c>
    </row>
    <row r="17" spans="1:19">
      <c r="A17" s="1">
        <v>14</v>
      </c>
      <c r="B17" s="1" t="s">
        <v>92</v>
      </c>
      <c r="C17" s="1">
        <v>18828</v>
      </c>
      <c r="D17" s="1">
        <f>18828+1181</f>
        <v>20009</v>
      </c>
      <c r="E17" s="1">
        <f t="shared" si="0"/>
        <v>-1181</v>
      </c>
    </row>
    <row r="18" spans="1:19">
      <c r="A18" s="1">
        <v>15</v>
      </c>
      <c r="B18" s="1" t="s">
        <v>93</v>
      </c>
      <c r="C18" s="1">
        <v>17250</v>
      </c>
      <c r="D18" s="1">
        <v>17300</v>
      </c>
      <c r="E18" s="1">
        <f t="shared" si="0"/>
        <v>-50</v>
      </c>
    </row>
    <row r="19" spans="1:19">
      <c r="A19" s="1">
        <v>16</v>
      </c>
      <c r="B19" s="1" t="s">
        <v>94</v>
      </c>
      <c r="C19" s="1">
        <v>16563</v>
      </c>
      <c r="E19" s="1">
        <f t="shared" si="0"/>
        <v>16563</v>
      </c>
    </row>
    <row r="20" spans="1:19">
      <c r="A20" s="1">
        <v>17</v>
      </c>
      <c r="B20" s="1" t="s">
        <v>95</v>
      </c>
      <c r="C20" s="1">
        <v>35500</v>
      </c>
      <c r="E20" s="1">
        <f t="shared" si="0"/>
        <v>35500</v>
      </c>
    </row>
    <row r="21" spans="1:19">
      <c r="A21" s="1">
        <v>18</v>
      </c>
      <c r="B21" s="1" t="s">
        <v>96</v>
      </c>
      <c r="D21" s="1">
        <v>4044</v>
      </c>
      <c r="E21" s="1">
        <f t="shared" si="0"/>
        <v>-4044</v>
      </c>
    </row>
    <row r="22" spans="1:19">
      <c r="A22" s="1">
        <v>19</v>
      </c>
      <c r="B22" s="1" t="s">
        <v>97</v>
      </c>
      <c r="D22" s="1">
        <v>4658.3999999999996</v>
      </c>
      <c r="E22" s="1">
        <f t="shared" si="0"/>
        <v>-4658.3999999999996</v>
      </c>
    </row>
    <row r="23" spans="1:19">
      <c r="A23" s="1">
        <v>20</v>
      </c>
      <c r="B23" s="1" t="s">
        <v>99</v>
      </c>
      <c r="D23" s="1">
        <v>9850</v>
      </c>
      <c r="E23" s="1">
        <f t="shared" si="0"/>
        <v>-9850</v>
      </c>
    </row>
    <row r="24" spans="1:19">
      <c r="A24" s="1">
        <v>21</v>
      </c>
      <c r="B24" s="1" t="s">
        <v>100</v>
      </c>
      <c r="D24" s="1">
        <v>1645</v>
      </c>
      <c r="E24" s="1">
        <f t="shared" si="0"/>
        <v>-1645</v>
      </c>
    </row>
    <row r="25" spans="1:19">
      <c r="A25" s="1">
        <v>22</v>
      </c>
      <c r="B25" s="1" t="s">
        <v>101</v>
      </c>
      <c r="D25" s="1">
        <v>8413</v>
      </c>
      <c r="E25" s="1">
        <f t="shared" si="0"/>
        <v>-8413</v>
      </c>
    </row>
    <row r="26" spans="1:19">
      <c r="A26" s="1">
        <v>23</v>
      </c>
      <c r="B26" s="1" t="s">
        <v>102</v>
      </c>
      <c r="D26" s="1">
        <v>8500</v>
      </c>
      <c r="E26" s="1">
        <f t="shared" si="0"/>
        <v>-8500</v>
      </c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1">
        <v>24</v>
      </c>
      <c r="B27" s="1" t="s">
        <v>103</v>
      </c>
      <c r="D27" s="1">
        <v>10100</v>
      </c>
      <c r="E27" s="1">
        <f t="shared" si="0"/>
        <v>-10100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>
      <c r="A28" s="1">
        <v>25</v>
      </c>
      <c r="B28" s="1" t="s">
        <v>104</v>
      </c>
      <c r="D28" s="1">
        <v>51000</v>
      </c>
      <c r="E28" s="1">
        <f t="shared" si="0"/>
        <v>-51000</v>
      </c>
      <c r="J28" s="4"/>
      <c r="K28" s="4" t="s">
        <v>71</v>
      </c>
      <c r="L28" s="22" t="s">
        <v>154</v>
      </c>
      <c r="M28" s="22"/>
      <c r="N28" s="22"/>
      <c r="O28" s="22"/>
      <c r="P28" s="11"/>
      <c r="Q28" s="4"/>
      <c r="R28" s="7"/>
      <c r="S28" s="4"/>
    </row>
    <row r="29" spans="1:19">
      <c r="B29" s="1" t="s">
        <v>30</v>
      </c>
      <c r="C29" s="1">
        <f>SUM(C4:C28)</f>
        <v>919342</v>
      </c>
      <c r="D29" s="1">
        <f>SUM(D4:D28)</f>
        <v>465521.4</v>
      </c>
      <c r="E29" s="1">
        <f t="shared" si="0"/>
        <v>453820.6</v>
      </c>
      <c r="J29" s="4"/>
      <c r="K29" s="4" t="s">
        <v>24</v>
      </c>
      <c r="L29" s="4" t="s">
        <v>155</v>
      </c>
      <c r="M29" s="4"/>
      <c r="N29" s="4"/>
      <c r="O29" s="4"/>
      <c r="P29" s="11"/>
      <c r="Q29" s="4"/>
      <c r="R29" s="7"/>
      <c r="S29" s="4"/>
    </row>
    <row r="30" spans="1:19">
      <c r="J30" s="4"/>
      <c r="K30" s="4" t="s">
        <v>25</v>
      </c>
      <c r="L30" s="22" t="s">
        <v>156</v>
      </c>
      <c r="M30" s="22"/>
      <c r="N30" s="22"/>
      <c r="O30" s="22"/>
      <c r="P30" s="11"/>
      <c r="Q30" s="4"/>
      <c r="R30" s="7"/>
      <c r="S30" s="4"/>
    </row>
    <row r="31" spans="1:19">
      <c r="B31" s="18" t="s">
        <v>150</v>
      </c>
      <c r="C31" s="18"/>
      <c r="D31" s="18"/>
      <c r="E31" s="18"/>
      <c r="J31" s="4"/>
      <c r="K31" s="4" t="s">
        <v>26</v>
      </c>
      <c r="L31" s="22" t="s">
        <v>157</v>
      </c>
      <c r="M31" s="22"/>
      <c r="N31" s="22"/>
      <c r="O31" s="22"/>
      <c r="P31" s="9"/>
      <c r="Q31" s="4"/>
      <c r="R31" s="7"/>
      <c r="S31" s="4"/>
    </row>
    <row r="32" spans="1:19">
      <c r="B32" s="8"/>
      <c r="C32" s="8">
        <v>2017</v>
      </c>
      <c r="D32" s="8">
        <v>2018</v>
      </c>
      <c r="E32" s="8" t="s">
        <v>76</v>
      </c>
      <c r="F32" s="8"/>
      <c r="J32" s="4"/>
      <c r="K32" s="4" t="s">
        <v>159</v>
      </c>
      <c r="L32" s="22" t="s">
        <v>158</v>
      </c>
      <c r="M32" s="22"/>
      <c r="N32" s="22"/>
      <c r="O32" s="22"/>
      <c r="P32" s="11"/>
      <c r="Q32" s="4"/>
      <c r="R32" s="7"/>
      <c r="S32" s="4"/>
    </row>
    <row r="33" spans="1:19">
      <c r="A33" s="1">
        <v>1</v>
      </c>
      <c r="B33" s="1" t="s">
        <v>105</v>
      </c>
      <c r="C33" s="1">
        <v>11490</v>
      </c>
      <c r="E33" s="1">
        <f>D33-C33</f>
        <v>-11490</v>
      </c>
      <c r="J33" s="4"/>
      <c r="K33" s="4" t="s">
        <v>174</v>
      </c>
      <c r="L33" s="22" t="s">
        <v>160</v>
      </c>
      <c r="M33" s="22"/>
      <c r="N33" s="22"/>
      <c r="O33" s="22"/>
      <c r="P33" s="11"/>
      <c r="Q33" s="4"/>
      <c r="R33" s="7"/>
      <c r="S33" s="4"/>
    </row>
    <row r="34" spans="1:19">
      <c r="A34" s="1">
        <v>2</v>
      </c>
      <c r="B34" s="1" t="s">
        <v>106</v>
      </c>
      <c r="C34" s="1">
        <v>2100</v>
      </c>
      <c r="E34" s="1">
        <f t="shared" ref="E34:E81" si="1">D34-C34</f>
        <v>-2100</v>
      </c>
      <c r="J34" s="4"/>
      <c r="K34" s="4" t="s">
        <v>175</v>
      </c>
      <c r="L34" s="22" t="s">
        <v>161</v>
      </c>
      <c r="M34" s="22"/>
      <c r="N34" s="22"/>
      <c r="O34" s="22"/>
      <c r="P34" s="11"/>
      <c r="Q34" s="4"/>
      <c r="R34" s="7"/>
      <c r="S34" s="4"/>
    </row>
    <row r="35" spans="1:19">
      <c r="A35" s="1">
        <v>3</v>
      </c>
      <c r="B35" s="1" t="s">
        <v>107</v>
      </c>
      <c r="C35" s="1">
        <v>6500</v>
      </c>
      <c r="E35" s="1">
        <f t="shared" si="1"/>
        <v>-6500</v>
      </c>
      <c r="J35" s="4"/>
      <c r="K35" s="4" t="s">
        <v>176</v>
      </c>
      <c r="L35" s="22" t="s">
        <v>162</v>
      </c>
      <c r="M35" s="22"/>
      <c r="N35" s="22"/>
      <c r="O35" s="22"/>
      <c r="P35" s="11"/>
      <c r="Q35" s="4"/>
      <c r="R35" s="7"/>
      <c r="S35" s="4"/>
    </row>
    <row r="36" spans="1:19">
      <c r="A36" s="1">
        <v>4</v>
      </c>
      <c r="B36" s="1" t="s">
        <v>108</v>
      </c>
      <c r="C36" s="1">
        <v>20600</v>
      </c>
      <c r="E36" s="1">
        <f t="shared" si="1"/>
        <v>-20600</v>
      </c>
      <c r="J36" s="4"/>
      <c r="K36" s="4" t="s">
        <v>177</v>
      </c>
      <c r="L36" s="22" t="s">
        <v>163</v>
      </c>
      <c r="M36" s="22"/>
      <c r="N36" s="22"/>
      <c r="O36" s="22"/>
      <c r="P36" s="11"/>
      <c r="Q36" s="4"/>
      <c r="R36" s="7"/>
      <c r="S36" s="4"/>
    </row>
    <row r="37" spans="1:19" hidden="1">
      <c r="A37" s="1">
        <v>5</v>
      </c>
      <c r="B37" s="1" t="s">
        <v>109</v>
      </c>
      <c r="C37" s="1">
        <f>6600+22200</f>
        <v>28800</v>
      </c>
      <c r="E37" s="1">
        <f t="shared" si="1"/>
        <v>-28800</v>
      </c>
      <c r="J37" s="4"/>
      <c r="K37" s="4"/>
      <c r="L37" s="4"/>
      <c r="M37" s="4"/>
      <c r="N37" s="4"/>
      <c r="O37" s="4"/>
      <c r="P37" s="11"/>
      <c r="Q37" s="4"/>
      <c r="R37" s="7"/>
      <c r="S37" s="4"/>
    </row>
    <row r="38" spans="1:19" hidden="1">
      <c r="A38" s="1">
        <v>6</v>
      </c>
      <c r="B38" s="1" t="s">
        <v>110</v>
      </c>
      <c r="C38" s="1">
        <v>2750</v>
      </c>
      <c r="E38" s="1">
        <f t="shared" si="1"/>
        <v>-2750</v>
      </c>
      <c r="J38" s="4"/>
      <c r="K38" s="4" t="s">
        <v>31</v>
      </c>
      <c r="L38" s="4">
        <f>SUM(L33:L37)</f>
        <v>0</v>
      </c>
      <c r="M38" s="4"/>
      <c r="N38" s="4"/>
      <c r="O38" s="4"/>
      <c r="P38" s="11"/>
      <c r="Q38" s="4"/>
      <c r="R38" s="7"/>
      <c r="S38" s="4"/>
    </row>
    <row r="39" spans="1:19">
      <c r="A39" s="1">
        <v>7</v>
      </c>
      <c r="B39" s="1" t="s">
        <v>111</v>
      </c>
      <c r="C39" s="1">
        <v>3800</v>
      </c>
      <c r="D39" s="1">
        <v>9500</v>
      </c>
      <c r="E39" s="1">
        <f t="shared" si="1"/>
        <v>5700</v>
      </c>
      <c r="J39" s="4"/>
      <c r="K39" s="4" t="s">
        <v>32</v>
      </c>
      <c r="L39" s="22" t="s">
        <v>164</v>
      </c>
      <c r="M39" s="22"/>
      <c r="N39" s="22"/>
      <c r="O39" s="22"/>
      <c r="P39" s="11"/>
      <c r="Q39" s="4"/>
      <c r="R39" s="7"/>
      <c r="S39" s="4"/>
    </row>
    <row r="40" spans="1:19">
      <c r="A40" s="1">
        <v>8</v>
      </c>
      <c r="B40" s="1" t="s">
        <v>112</v>
      </c>
      <c r="C40" s="1">
        <v>5000</v>
      </c>
      <c r="E40" s="1">
        <f t="shared" si="1"/>
        <v>-5000</v>
      </c>
      <c r="J40" s="4"/>
      <c r="K40" s="4" t="s">
        <v>178</v>
      </c>
      <c r="L40" s="22" t="s">
        <v>165</v>
      </c>
      <c r="M40" s="22"/>
      <c r="N40" s="22"/>
      <c r="O40" s="22"/>
      <c r="P40" s="11"/>
      <c r="Q40" s="4"/>
      <c r="R40" s="7"/>
      <c r="S40" s="4"/>
    </row>
    <row r="41" spans="1:19">
      <c r="A41" s="1">
        <v>9</v>
      </c>
      <c r="B41" s="1" t="s">
        <v>113</v>
      </c>
      <c r="C41" s="1">
        <v>5760</v>
      </c>
      <c r="E41" s="1">
        <f t="shared" si="1"/>
        <v>-5760</v>
      </c>
      <c r="J41" s="4"/>
      <c r="K41" s="4" t="s">
        <v>179</v>
      </c>
      <c r="L41" s="22" t="s">
        <v>166</v>
      </c>
      <c r="M41" s="22"/>
      <c r="N41" s="22"/>
      <c r="O41" s="22"/>
      <c r="P41" s="11"/>
      <c r="Q41" s="4"/>
      <c r="R41" s="7"/>
      <c r="S41" s="4"/>
    </row>
    <row r="42" spans="1:19">
      <c r="A42" s="1">
        <v>10</v>
      </c>
      <c r="B42" s="1" t="s">
        <v>114</v>
      </c>
      <c r="C42" s="1">
        <v>7651</v>
      </c>
      <c r="E42" s="1">
        <f t="shared" si="1"/>
        <v>-7651</v>
      </c>
      <c r="J42" s="4"/>
      <c r="K42" s="4" t="s">
        <v>180</v>
      </c>
      <c r="L42" s="22" t="s">
        <v>167</v>
      </c>
      <c r="M42" s="22"/>
      <c r="N42" s="22"/>
      <c r="O42" s="22"/>
      <c r="P42" s="11"/>
      <c r="Q42" s="4"/>
      <c r="R42" s="7"/>
      <c r="S42" s="4"/>
    </row>
    <row r="43" spans="1:19" hidden="1">
      <c r="A43" s="1">
        <v>11</v>
      </c>
      <c r="B43" s="1" t="s">
        <v>114</v>
      </c>
      <c r="C43" s="1">
        <v>9378</v>
      </c>
      <c r="E43" s="1">
        <f t="shared" si="1"/>
        <v>-9378</v>
      </c>
      <c r="J43" s="4"/>
      <c r="K43" s="4" t="s">
        <v>33</v>
      </c>
      <c r="L43" s="4">
        <f>SUM(L39:L42)</f>
        <v>0</v>
      </c>
      <c r="M43" s="4"/>
      <c r="N43" s="4"/>
      <c r="O43" s="4"/>
      <c r="P43" s="11"/>
      <c r="Q43" s="4"/>
      <c r="R43" s="7"/>
      <c r="S43" s="4"/>
    </row>
    <row r="44" spans="1:19">
      <c r="A44" s="1">
        <v>12</v>
      </c>
      <c r="B44" s="1" t="s">
        <v>114</v>
      </c>
      <c r="C44" s="1">
        <v>28179</v>
      </c>
      <c r="E44" s="1">
        <f t="shared" si="1"/>
        <v>-28179</v>
      </c>
      <c r="J44" s="4"/>
      <c r="K44" s="4" t="s">
        <v>181</v>
      </c>
      <c r="L44" s="22" t="s">
        <v>168</v>
      </c>
      <c r="M44" s="22"/>
      <c r="N44" s="22"/>
      <c r="O44" s="22"/>
      <c r="P44" s="11"/>
      <c r="Q44" s="4"/>
      <c r="R44" s="7"/>
      <c r="S44" s="4"/>
    </row>
    <row r="45" spans="1:19" hidden="1">
      <c r="A45" s="1">
        <v>13</v>
      </c>
      <c r="B45" s="1" t="s">
        <v>115</v>
      </c>
      <c r="C45" s="1">
        <v>3400</v>
      </c>
      <c r="E45" s="1">
        <f t="shared" si="1"/>
        <v>-3400</v>
      </c>
      <c r="J45" s="4"/>
      <c r="K45" s="4" t="s">
        <v>34</v>
      </c>
      <c r="L45" s="4"/>
      <c r="M45" s="4"/>
      <c r="N45" s="4"/>
      <c r="O45" s="4"/>
      <c r="P45" s="11"/>
      <c r="Q45" s="4"/>
      <c r="R45" s="4"/>
      <c r="S45" s="4"/>
    </row>
    <row r="46" spans="1:19">
      <c r="A46" s="1">
        <v>14</v>
      </c>
      <c r="B46" s="1" t="s">
        <v>116</v>
      </c>
      <c r="C46" s="1">
        <v>19500</v>
      </c>
      <c r="E46" s="1">
        <f t="shared" si="1"/>
        <v>-19500</v>
      </c>
      <c r="J46" s="4"/>
      <c r="K46" s="4" t="s">
        <v>182</v>
      </c>
      <c r="L46" s="22" t="s">
        <v>169</v>
      </c>
      <c r="M46" s="22"/>
      <c r="N46" s="22"/>
      <c r="O46" s="22"/>
      <c r="P46" s="11"/>
      <c r="Q46" s="4"/>
      <c r="R46" s="7"/>
      <c r="S46" s="4"/>
    </row>
    <row r="47" spans="1:19">
      <c r="A47" s="1">
        <v>15</v>
      </c>
      <c r="B47" s="1" t="s">
        <v>117</v>
      </c>
      <c r="C47" s="1">
        <v>41400</v>
      </c>
      <c r="E47" s="1">
        <f t="shared" si="1"/>
        <v>-41400</v>
      </c>
      <c r="J47" s="4"/>
      <c r="K47" s="4" t="s">
        <v>183</v>
      </c>
      <c r="L47" s="22" t="s">
        <v>170</v>
      </c>
      <c r="M47" s="22"/>
      <c r="N47" s="22"/>
      <c r="O47" s="22"/>
      <c r="P47" s="11"/>
      <c r="Q47" s="4"/>
      <c r="R47" s="7"/>
      <c r="S47" s="4"/>
    </row>
    <row r="48" spans="1:19">
      <c r="A48" s="1">
        <v>16</v>
      </c>
      <c r="B48" s="1" t="s">
        <v>118</v>
      </c>
      <c r="C48" s="1">
        <v>5000</v>
      </c>
      <c r="E48" s="1">
        <f t="shared" si="1"/>
        <v>-5000</v>
      </c>
      <c r="J48" s="4"/>
      <c r="K48" s="4" t="s">
        <v>184</v>
      </c>
      <c r="L48" s="22" t="s">
        <v>171</v>
      </c>
      <c r="M48" s="22"/>
      <c r="N48" s="22"/>
      <c r="O48" s="22"/>
      <c r="P48" s="11"/>
      <c r="Q48" s="4"/>
      <c r="R48" s="7"/>
      <c r="S48" s="4"/>
    </row>
    <row r="49" spans="1:19">
      <c r="A49" s="1">
        <v>17</v>
      </c>
      <c r="B49" s="1" t="s">
        <v>119</v>
      </c>
      <c r="C49" s="1">
        <v>10000</v>
      </c>
      <c r="E49" s="1">
        <f t="shared" si="1"/>
        <v>-10000</v>
      </c>
      <c r="J49" s="4"/>
      <c r="K49" s="4" t="s">
        <v>185</v>
      </c>
      <c r="L49" s="22" t="s">
        <v>172</v>
      </c>
      <c r="M49" s="22"/>
      <c r="N49" s="22"/>
      <c r="O49" s="22"/>
      <c r="P49" s="11"/>
      <c r="Q49" s="4"/>
      <c r="R49" s="7"/>
      <c r="S49" s="4"/>
    </row>
    <row r="50" spans="1:19" hidden="1">
      <c r="A50" s="1">
        <v>18</v>
      </c>
      <c r="B50" s="1" t="s">
        <v>120</v>
      </c>
      <c r="C50" s="1">
        <f>9600+10600</f>
        <v>20200</v>
      </c>
      <c r="E50" s="1">
        <f t="shared" si="1"/>
        <v>-20200</v>
      </c>
      <c r="J50" s="4"/>
      <c r="K50" s="4" t="s">
        <v>35</v>
      </c>
      <c r="L50" s="4">
        <f>SUM(L46:L49)</f>
        <v>0</v>
      </c>
      <c r="M50" s="4"/>
      <c r="N50" s="4"/>
      <c r="O50" s="4"/>
      <c r="P50" s="11"/>
      <c r="Q50" s="4"/>
      <c r="R50" s="7"/>
      <c r="S50" s="4"/>
    </row>
    <row r="51" spans="1:19">
      <c r="A51" s="1">
        <v>19</v>
      </c>
      <c r="B51" s="1" t="s">
        <v>121</v>
      </c>
      <c r="C51" s="1">
        <v>4600</v>
      </c>
      <c r="E51" s="1">
        <f t="shared" si="1"/>
        <v>-4600</v>
      </c>
      <c r="J51" s="4"/>
      <c r="K51" s="4" t="s">
        <v>22</v>
      </c>
      <c r="L51" s="22" t="s">
        <v>173</v>
      </c>
      <c r="M51" s="22"/>
      <c r="N51" s="22"/>
      <c r="O51" s="22"/>
      <c r="P51" s="11"/>
      <c r="Q51" s="4"/>
      <c r="R51" s="7"/>
      <c r="S51" s="4"/>
    </row>
    <row r="52" spans="1:19">
      <c r="A52" s="1">
        <v>20</v>
      </c>
      <c r="B52" s="1" t="s">
        <v>122</v>
      </c>
      <c r="C52" s="1">
        <v>1100</v>
      </c>
      <c r="D52" s="1">
        <v>1100</v>
      </c>
      <c r="E52" s="1">
        <f t="shared" si="1"/>
        <v>0</v>
      </c>
      <c r="J52" s="4"/>
      <c r="K52" s="4" t="s">
        <v>21</v>
      </c>
      <c r="L52" s="22" t="s">
        <v>186</v>
      </c>
      <c r="M52" s="22"/>
      <c r="N52" s="22"/>
      <c r="O52" s="22"/>
      <c r="P52" s="11"/>
      <c r="Q52" s="4"/>
      <c r="R52" s="7"/>
      <c r="S52" s="4"/>
    </row>
    <row r="53" spans="1:19" hidden="1">
      <c r="A53" s="1">
        <v>21</v>
      </c>
      <c r="B53" s="1" t="s">
        <v>123</v>
      </c>
      <c r="C53" s="1">
        <v>6870</v>
      </c>
      <c r="E53" s="1">
        <f t="shared" si="1"/>
        <v>-6870</v>
      </c>
      <c r="J53" s="4"/>
      <c r="K53" s="4" t="s">
        <v>36</v>
      </c>
      <c r="L53" s="4" t="e">
        <f>L50+L51+L52</f>
        <v>#VALUE!</v>
      </c>
      <c r="M53" s="4"/>
      <c r="N53" s="4"/>
      <c r="O53" s="4"/>
      <c r="P53" s="11"/>
      <c r="Q53" s="4"/>
      <c r="R53" s="4"/>
      <c r="S53" s="4"/>
    </row>
    <row r="54" spans="1:19">
      <c r="A54" s="1">
        <v>22</v>
      </c>
      <c r="B54" s="1" t="s">
        <v>124</v>
      </c>
      <c r="C54" s="1">
        <v>2600</v>
      </c>
      <c r="E54" s="1">
        <f t="shared" si="1"/>
        <v>-2600</v>
      </c>
      <c r="J54" s="4"/>
      <c r="K54" s="4" t="s">
        <v>196</v>
      </c>
      <c r="L54" s="10" t="s">
        <v>152</v>
      </c>
      <c r="M54" s="4"/>
      <c r="N54" s="4"/>
      <c r="O54" s="4"/>
      <c r="P54" s="11"/>
      <c r="Q54" s="4"/>
      <c r="R54" s="7"/>
      <c r="S54" s="4"/>
    </row>
    <row r="55" spans="1:19">
      <c r="A55" s="1">
        <v>23</v>
      </c>
      <c r="B55" s="1" t="s">
        <v>125</v>
      </c>
      <c r="C55" s="1">
        <v>1708</v>
      </c>
      <c r="E55" s="1">
        <f t="shared" si="1"/>
        <v>-1708</v>
      </c>
      <c r="J55" s="4"/>
      <c r="K55" s="4" t="s">
        <v>197</v>
      </c>
      <c r="L55" s="10" t="s">
        <v>153</v>
      </c>
      <c r="M55" s="4"/>
      <c r="N55" s="4"/>
      <c r="O55" s="4"/>
      <c r="P55" s="11"/>
      <c r="Q55" s="4"/>
      <c r="R55" s="7"/>
      <c r="S55" s="4"/>
    </row>
    <row r="56" spans="1:19" hidden="1">
      <c r="A56" s="1">
        <v>24</v>
      </c>
      <c r="B56" s="1" t="s">
        <v>125</v>
      </c>
      <c r="C56" s="1">
        <v>5639</v>
      </c>
      <c r="E56" s="1">
        <f t="shared" si="1"/>
        <v>-5639</v>
      </c>
      <c r="J56" s="4"/>
      <c r="K56" s="4" t="s">
        <v>41</v>
      </c>
      <c r="L56" s="4"/>
      <c r="M56" s="4"/>
      <c r="N56" s="4"/>
      <c r="O56" s="4"/>
      <c r="P56" s="11"/>
      <c r="Q56" s="4"/>
      <c r="R56" s="7"/>
      <c r="S56" s="4"/>
    </row>
    <row r="57" spans="1:19" hidden="1">
      <c r="A57" s="1">
        <v>25</v>
      </c>
      <c r="B57" s="1" t="s">
        <v>125</v>
      </c>
      <c r="C57" s="1">
        <v>7021</v>
      </c>
      <c r="E57" s="1">
        <f t="shared" si="1"/>
        <v>-7021</v>
      </c>
      <c r="F57" s="1" t="s">
        <v>126</v>
      </c>
      <c r="J57" s="4"/>
      <c r="K57" s="4" t="s">
        <v>42</v>
      </c>
      <c r="L57" s="4"/>
      <c r="M57" s="4"/>
      <c r="N57" s="4"/>
      <c r="O57" s="4"/>
      <c r="P57" s="11"/>
      <c r="Q57" s="4"/>
      <c r="R57" s="7"/>
      <c r="S57" s="4"/>
    </row>
    <row r="58" spans="1:19" hidden="1">
      <c r="A58" s="1">
        <v>26</v>
      </c>
      <c r="B58" s="1" t="s">
        <v>127</v>
      </c>
      <c r="C58" s="1">
        <v>8500</v>
      </c>
      <c r="E58" s="1">
        <f t="shared" si="1"/>
        <v>-8500</v>
      </c>
      <c r="J58" s="4"/>
      <c r="K58" s="4" t="s">
        <v>43</v>
      </c>
      <c r="L58" s="4"/>
      <c r="M58" s="4"/>
      <c r="N58" s="4"/>
      <c r="O58" s="4"/>
      <c r="P58" s="11"/>
      <c r="Q58" s="4"/>
      <c r="R58" s="7"/>
      <c r="S58" s="4"/>
    </row>
    <row r="59" spans="1:19" hidden="1">
      <c r="A59" s="1">
        <v>27</v>
      </c>
      <c r="B59" s="1" t="s">
        <v>128</v>
      </c>
      <c r="C59" s="1">
        <v>123700</v>
      </c>
      <c r="E59" s="1">
        <f t="shared" si="1"/>
        <v>-123700</v>
      </c>
      <c r="J59" s="4"/>
      <c r="K59" s="4" t="s">
        <v>30</v>
      </c>
      <c r="L59" s="4"/>
      <c r="M59" s="4"/>
      <c r="N59" s="4"/>
      <c r="O59" s="4"/>
      <c r="P59" s="11"/>
      <c r="Q59" s="4"/>
      <c r="R59" s="7"/>
      <c r="S59" s="4"/>
    </row>
    <row r="60" spans="1:19">
      <c r="A60" s="1">
        <v>28</v>
      </c>
      <c r="B60" s="1" t="s">
        <v>129</v>
      </c>
      <c r="C60" s="1">
        <v>15600</v>
      </c>
      <c r="E60" s="1">
        <f t="shared" si="1"/>
        <v>-15600</v>
      </c>
      <c r="J60" s="4"/>
      <c r="K60" s="4" t="s">
        <v>198</v>
      </c>
      <c r="L60" s="22" t="s">
        <v>190</v>
      </c>
      <c r="M60" s="22"/>
      <c r="N60" s="22"/>
      <c r="O60" s="22"/>
      <c r="P60" s="11"/>
      <c r="Q60" s="4"/>
      <c r="R60" s="7"/>
      <c r="S60" s="4"/>
    </row>
    <row r="61" spans="1:19">
      <c r="A61" s="1">
        <v>29</v>
      </c>
      <c r="B61" s="1" t="s">
        <v>130</v>
      </c>
      <c r="C61" s="1">
        <v>31712</v>
      </c>
      <c r="E61" s="1">
        <f t="shared" si="1"/>
        <v>-31712</v>
      </c>
      <c r="J61" s="4"/>
      <c r="K61" s="4" t="s">
        <v>199</v>
      </c>
      <c r="L61" s="22" t="s">
        <v>187</v>
      </c>
      <c r="M61" s="22"/>
      <c r="N61" s="22"/>
      <c r="O61" s="22"/>
      <c r="P61" s="11"/>
      <c r="Q61" s="4"/>
      <c r="R61" s="7"/>
      <c r="S61" s="4"/>
    </row>
    <row r="62" spans="1:19">
      <c r="A62" s="1">
        <v>30</v>
      </c>
      <c r="B62" s="1" t="s">
        <v>131</v>
      </c>
      <c r="C62" s="1">
        <v>16000</v>
      </c>
      <c r="E62" s="1">
        <f t="shared" si="1"/>
        <v>-16000</v>
      </c>
      <c r="J62" s="4"/>
      <c r="K62" s="4" t="s">
        <v>202</v>
      </c>
      <c r="L62" s="22" t="s">
        <v>188</v>
      </c>
      <c r="M62" s="22"/>
      <c r="N62" s="22"/>
      <c r="O62" s="22"/>
      <c r="P62" s="11"/>
      <c r="Q62" s="4"/>
      <c r="R62" s="7"/>
      <c r="S62" s="4"/>
    </row>
    <row r="63" spans="1:19">
      <c r="A63" s="1">
        <v>31</v>
      </c>
      <c r="B63" s="1" t="s">
        <v>132</v>
      </c>
      <c r="C63" s="1">
        <v>2300</v>
      </c>
      <c r="E63" s="1">
        <f t="shared" si="1"/>
        <v>-2300</v>
      </c>
      <c r="J63" s="4"/>
      <c r="K63" s="4" t="s">
        <v>203</v>
      </c>
      <c r="L63" s="22" t="s">
        <v>189</v>
      </c>
      <c r="M63" s="22"/>
      <c r="N63" s="22"/>
      <c r="O63" s="22"/>
      <c r="P63" s="11"/>
      <c r="Q63" s="4"/>
      <c r="R63" s="7"/>
      <c r="S63" s="4"/>
    </row>
    <row r="64" spans="1:19">
      <c r="A64" s="1">
        <v>32</v>
      </c>
      <c r="B64" s="1" t="s">
        <v>133</v>
      </c>
      <c r="C64" s="1">
        <v>20900</v>
      </c>
      <c r="E64" s="1">
        <f t="shared" si="1"/>
        <v>-20900</v>
      </c>
      <c r="J64" s="4"/>
      <c r="K64" s="4" t="s">
        <v>204</v>
      </c>
      <c r="L64" s="22" t="s">
        <v>191</v>
      </c>
      <c r="M64" s="22"/>
      <c r="N64" s="22"/>
      <c r="O64" s="22"/>
      <c r="P64" s="11"/>
      <c r="Q64" s="4"/>
      <c r="R64" s="7"/>
      <c r="S64" s="4"/>
    </row>
    <row r="65" spans="1:19">
      <c r="A65" s="1">
        <v>33</v>
      </c>
      <c r="B65" s="1" t="s">
        <v>134</v>
      </c>
      <c r="C65" s="1">
        <v>21500</v>
      </c>
      <c r="E65" s="1">
        <f t="shared" si="1"/>
        <v>-21500</v>
      </c>
      <c r="J65" s="4"/>
      <c r="K65" s="4" t="s">
        <v>193</v>
      </c>
      <c r="L65" s="22" t="s">
        <v>192</v>
      </c>
      <c r="M65" s="22"/>
      <c r="N65" s="22"/>
      <c r="O65" s="22"/>
      <c r="P65" s="11"/>
      <c r="Q65" s="4"/>
      <c r="R65" s="7"/>
      <c r="S65" s="4"/>
    </row>
    <row r="66" spans="1:19">
      <c r="A66" s="1">
        <v>34</v>
      </c>
      <c r="B66" s="1" t="s">
        <v>135</v>
      </c>
      <c r="C66" s="1">
        <v>12600</v>
      </c>
      <c r="E66" s="1">
        <f t="shared" si="1"/>
        <v>-12600</v>
      </c>
      <c r="J66" s="4"/>
      <c r="K66" s="4" t="s">
        <v>200</v>
      </c>
      <c r="L66" s="22" t="s">
        <v>194</v>
      </c>
      <c r="M66" s="22"/>
      <c r="N66" s="22"/>
      <c r="O66" s="22"/>
      <c r="P66" s="11"/>
      <c r="Q66" s="4"/>
      <c r="R66" s="7"/>
      <c r="S66" s="4"/>
    </row>
    <row r="67" spans="1:19" hidden="1">
      <c r="A67" s="1">
        <v>35</v>
      </c>
      <c r="B67" s="1" t="s">
        <v>136</v>
      </c>
      <c r="C67" s="1">
        <v>24600</v>
      </c>
      <c r="E67" s="1">
        <f t="shared" si="1"/>
        <v>-24600</v>
      </c>
      <c r="J67" s="4"/>
      <c r="K67" s="4" t="s">
        <v>47</v>
      </c>
      <c r="L67" s="23"/>
      <c r="M67" s="23"/>
      <c r="N67" s="23"/>
      <c r="O67" s="23"/>
      <c r="P67" s="11"/>
      <c r="Q67" s="4"/>
      <c r="R67" s="7"/>
      <c r="S67" s="4"/>
    </row>
    <row r="68" spans="1:19" hidden="1">
      <c r="A68" s="1">
        <v>36</v>
      </c>
      <c r="B68" s="1" t="s">
        <v>137</v>
      </c>
      <c r="C68" s="1">
        <v>4600</v>
      </c>
      <c r="E68" s="1">
        <f t="shared" si="1"/>
        <v>-4600</v>
      </c>
      <c r="J68" s="4"/>
      <c r="K68" s="4"/>
      <c r="L68" s="4"/>
      <c r="M68" s="4"/>
      <c r="N68" s="4"/>
      <c r="O68" s="4"/>
      <c r="P68" s="11"/>
      <c r="Q68" s="4"/>
      <c r="R68" s="4"/>
      <c r="S68" s="4"/>
    </row>
    <row r="69" spans="1:19">
      <c r="A69" s="1">
        <v>37</v>
      </c>
      <c r="B69" s="1" t="s">
        <v>138</v>
      </c>
      <c r="C69" s="1">
        <v>10000</v>
      </c>
      <c r="E69" s="1">
        <f t="shared" si="1"/>
        <v>-10000</v>
      </c>
      <c r="J69" s="4"/>
      <c r="K69" s="4" t="s">
        <v>201</v>
      </c>
      <c r="L69" s="22" t="s">
        <v>195</v>
      </c>
      <c r="M69" s="22"/>
      <c r="N69" s="22"/>
      <c r="O69" s="22"/>
      <c r="P69" s="11"/>
      <c r="Q69" s="4"/>
      <c r="R69" s="7"/>
      <c r="S69" s="4"/>
    </row>
    <row r="70" spans="1:19" hidden="1">
      <c r="A70" s="1">
        <v>38</v>
      </c>
      <c r="B70" s="1" t="s">
        <v>139</v>
      </c>
      <c r="C70" s="1">
        <v>20600</v>
      </c>
      <c r="E70" s="1">
        <f t="shared" si="1"/>
        <v>-20600</v>
      </c>
      <c r="J70" s="4"/>
      <c r="K70" s="4" t="s">
        <v>74</v>
      </c>
      <c r="L70" s="4"/>
      <c r="M70" s="4"/>
      <c r="N70" s="4"/>
      <c r="O70" s="4"/>
      <c r="P70" s="11"/>
      <c r="Q70" s="4"/>
      <c r="R70" s="7"/>
      <c r="S70" s="4"/>
    </row>
    <row r="71" spans="1:19" hidden="1">
      <c r="A71" s="1">
        <v>39</v>
      </c>
      <c r="B71" s="1" t="s">
        <v>140</v>
      </c>
      <c r="C71" s="1">
        <v>86500</v>
      </c>
      <c r="E71" s="1">
        <f t="shared" si="1"/>
        <v>-86500</v>
      </c>
      <c r="J71" s="4"/>
      <c r="K71" s="4"/>
      <c r="L71" s="4"/>
      <c r="M71" s="4"/>
      <c r="N71" s="4"/>
      <c r="O71" s="4"/>
      <c r="P71" s="11"/>
      <c r="Q71" s="4"/>
      <c r="R71" s="4"/>
      <c r="S71" s="4"/>
    </row>
    <row r="72" spans="1:19" hidden="1">
      <c r="A72" s="1">
        <v>40</v>
      </c>
      <c r="B72" s="1" t="s">
        <v>141</v>
      </c>
      <c r="C72" s="1">
        <v>11500</v>
      </c>
      <c r="E72" s="1">
        <f t="shared" si="1"/>
        <v>-11500</v>
      </c>
      <c r="J72" s="4"/>
      <c r="K72" s="4" t="s">
        <v>63</v>
      </c>
      <c r="L72" s="4"/>
      <c r="M72" s="4"/>
      <c r="N72" s="4"/>
      <c r="O72" s="4"/>
      <c r="P72" s="11"/>
      <c r="Q72" s="4"/>
      <c r="R72" s="4"/>
      <c r="S72" s="4"/>
    </row>
    <row r="73" spans="1:19" hidden="1">
      <c r="A73" s="1">
        <v>41</v>
      </c>
      <c r="B73" s="1" t="s">
        <v>142</v>
      </c>
      <c r="C73" s="1">
        <v>36000</v>
      </c>
      <c r="E73" s="1">
        <f t="shared" si="1"/>
        <v>-36000</v>
      </c>
      <c r="J73" s="4"/>
      <c r="K73" s="4"/>
      <c r="L73" s="4"/>
      <c r="M73" s="4"/>
      <c r="N73" s="4"/>
      <c r="O73" s="4"/>
    </row>
    <row r="74" spans="1:19">
      <c r="A74" s="1">
        <v>42</v>
      </c>
      <c r="B74" s="1" t="s">
        <v>143</v>
      </c>
      <c r="C74" s="1">
        <v>16650</v>
      </c>
      <c r="E74" s="1">
        <f t="shared" si="1"/>
        <v>-16650</v>
      </c>
      <c r="J74" s="4"/>
      <c r="K74" s="4"/>
      <c r="L74" s="4"/>
      <c r="M74" s="4"/>
      <c r="N74" s="4"/>
      <c r="O74" s="4"/>
    </row>
    <row r="75" spans="1:19">
      <c r="A75" s="1">
        <v>43</v>
      </c>
      <c r="B75" s="1" t="s">
        <v>144</v>
      </c>
      <c r="D75" s="1">
        <v>4800</v>
      </c>
      <c r="E75" s="1">
        <f t="shared" si="1"/>
        <v>4800</v>
      </c>
    </row>
    <row r="76" spans="1:19">
      <c r="A76" s="1">
        <v>44</v>
      </c>
      <c r="B76" s="1" t="s">
        <v>145</v>
      </c>
      <c r="D76" s="1">
        <v>17000</v>
      </c>
      <c r="E76" s="1">
        <f t="shared" si="1"/>
        <v>17000</v>
      </c>
    </row>
    <row r="77" spans="1:19">
      <c r="A77" s="1">
        <v>45</v>
      </c>
      <c r="B77" s="1" t="s">
        <v>146</v>
      </c>
      <c r="D77" s="1">
        <v>23558</v>
      </c>
      <c r="E77" s="1">
        <f t="shared" si="1"/>
        <v>23558</v>
      </c>
    </row>
    <row r="78" spans="1:19">
      <c r="A78" s="1">
        <v>46</v>
      </c>
      <c r="B78" s="1" t="s">
        <v>147</v>
      </c>
      <c r="D78" s="1">
        <v>18000</v>
      </c>
      <c r="E78" s="1">
        <f t="shared" si="1"/>
        <v>18000</v>
      </c>
    </row>
    <row r="79" spans="1:19">
      <c r="A79" s="1">
        <v>47</v>
      </c>
      <c r="B79" s="1" t="s">
        <v>148</v>
      </c>
      <c r="D79" s="1">
        <v>1300</v>
      </c>
      <c r="E79" s="1">
        <f t="shared" si="1"/>
        <v>1300</v>
      </c>
    </row>
    <row r="80" spans="1:19">
      <c r="E80" s="1">
        <f t="shared" si="1"/>
        <v>0</v>
      </c>
    </row>
    <row r="81" spans="3:5">
      <c r="C81" s="1">
        <f>SUM(C33:C80)</f>
        <v>724308</v>
      </c>
      <c r="D81" s="1">
        <f>SUM(D33:D80)</f>
        <v>75258</v>
      </c>
      <c r="E81" s="1">
        <f t="shared" si="1"/>
        <v>-649050</v>
      </c>
    </row>
  </sheetData>
  <mergeCells count="30">
    <mergeCell ref="B1:F1"/>
    <mergeCell ref="B31:E31"/>
    <mergeCell ref="L32:O32"/>
    <mergeCell ref="L28:O28"/>
    <mergeCell ref="L30:O30"/>
    <mergeCell ref="L40:O40"/>
    <mergeCell ref="L41:O41"/>
    <mergeCell ref="L42:O42"/>
    <mergeCell ref="L31:O31"/>
    <mergeCell ref="L44:O44"/>
    <mergeCell ref="L33:O33"/>
    <mergeCell ref="L34:O34"/>
    <mergeCell ref="L35:O35"/>
    <mergeCell ref="L36:O36"/>
    <mergeCell ref="L39:O39"/>
    <mergeCell ref="L46:O46"/>
    <mergeCell ref="L47:O47"/>
    <mergeCell ref="L48:O48"/>
    <mergeCell ref="L49:O49"/>
    <mergeCell ref="L51:O51"/>
    <mergeCell ref="L52:O52"/>
    <mergeCell ref="L60:O60"/>
    <mergeCell ref="L61:O61"/>
    <mergeCell ref="L62:O62"/>
    <mergeCell ref="L63:O63"/>
    <mergeCell ref="L64:O64"/>
    <mergeCell ref="L65:O65"/>
    <mergeCell ref="L66:O66"/>
    <mergeCell ref="L67:O67"/>
    <mergeCell ref="L69:O69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F34"/>
  <sheetViews>
    <sheetView workbookViewId="0">
      <selection activeCell="C3" sqref="C3"/>
    </sheetView>
  </sheetViews>
  <sheetFormatPr defaultRowHeight="15"/>
  <cols>
    <col min="1" max="1" width="4.42578125" customWidth="1"/>
    <col min="2" max="2" width="25.7109375" customWidth="1"/>
    <col min="3" max="3" width="73.5703125" customWidth="1"/>
  </cols>
  <sheetData>
    <row r="5" spans="1:6">
      <c r="A5" s="4"/>
      <c r="B5" s="4" t="s">
        <v>71</v>
      </c>
      <c r="C5" s="22" t="s">
        <v>154</v>
      </c>
      <c r="D5" s="22"/>
      <c r="E5" s="22"/>
      <c r="F5" s="22"/>
    </row>
    <row r="6" spans="1:6">
      <c r="A6" s="4"/>
      <c r="B6" s="4" t="s">
        <v>24</v>
      </c>
      <c r="C6" s="27" t="s">
        <v>155</v>
      </c>
      <c r="D6" s="28"/>
      <c r="E6" s="28"/>
      <c r="F6" s="29"/>
    </row>
    <row r="7" spans="1:6">
      <c r="A7" s="4"/>
      <c r="B7" s="4" t="s">
        <v>25</v>
      </c>
      <c r="C7" s="22" t="s">
        <v>156</v>
      </c>
      <c r="D7" s="22"/>
      <c r="E7" s="22"/>
      <c r="F7" s="22"/>
    </row>
    <row r="8" spans="1:6">
      <c r="A8" s="4"/>
      <c r="B8" s="4" t="s">
        <v>26</v>
      </c>
      <c r="C8" s="22" t="s">
        <v>157</v>
      </c>
      <c r="D8" s="22"/>
      <c r="E8" s="22"/>
      <c r="F8" s="22"/>
    </row>
    <row r="9" spans="1:6">
      <c r="A9" s="4"/>
      <c r="B9" s="4" t="s">
        <v>159</v>
      </c>
      <c r="C9" s="22" t="s">
        <v>158</v>
      </c>
      <c r="D9" s="22"/>
      <c r="E9" s="22"/>
      <c r="F9" s="22"/>
    </row>
    <row r="10" spans="1:6">
      <c r="A10" s="4"/>
      <c r="B10" s="4" t="s">
        <v>174</v>
      </c>
      <c r="C10" s="22" t="s">
        <v>160</v>
      </c>
      <c r="D10" s="22"/>
      <c r="E10" s="22"/>
      <c r="F10" s="22"/>
    </row>
    <row r="11" spans="1:6">
      <c r="A11" s="4"/>
      <c r="B11" s="4" t="s">
        <v>175</v>
      </c>
      <c r="C11" s="22" t="s">
        <v>161</v>
      </c>
      <c r="D11" s="22"/>
      <c r="E11" s="22"/>
      <c r="F11" s="22"/>
    </row>
    <row r="12" spans="1:6">
      <c r="A12" s="4"/>
      <c r="B12" s="4" t="s">
        <v>176</v>
      </c>
      <c r="C12" s="22" t="s">
        <v>162</v>
      </c>
      <c r="D12" s="22"/>
      <c r="E12" s="22"/>
      <c r="F12" s="22"/>
    </row>
    <row r="13" spans="1:6">
      <c r="A13" s="4"/>
      <c r="B13" s="4" t="s">
        <v>177</v>
      </c>
      <c r="C13" s="22" t="s">
        <v>163</v>
      </c>
      <c r="D13" s="22"/>
      <c r="E13" s="22"/>
      <c r="F13" s="22"/>
    </row>
    <row r="14" spans="1:6">
      <c r="A14" s="4"/>
      <c r="B14" s="4" t="s">
        <v>32</v>
      </c>
      <c r="C14" s="22" t="s">
        <v>164</v>
      </c>
      <c r="D14" s="22"/>
      <c r="E14" s="22"/>
      <c r="F14" s="22"/>
    </row>
    <row r="15" spans="1:6">
      <c r="A15" s="4"/>
      <c r="B15" s="4" t="s">
        <v>178</v>
      </c>
      <c r="C15" s="22" t="s">
        <v>165</v>
      </c>
      <c r="D15" s="22"/>
      <c r="E15" s="22"/>
      <c r="F15" s="22"/>
    </row>
    <row r="16" spans="1:6">
      <c r="A16" s="4"/>
      <c r="B16" s="4" t="s">
        <v>179</v>
      </c>
      <c r="C16" s="22" t="s">
        <v>166</v>
      </c>
      <c r="D16" s="22"/>
      <c r="E16" s="22"/>
      <c r="F16" s="22"/>
    </row>
    <row r="17" spans="1:6">
      <c r="A17" s="4"/>
      <c r="B17" s="4" t="s">
        <v>180</v>
      </c>
      <c r="C17" s="22" t="s">
        <v>167</v>
      </c>
      <c r="D17" s="22"/>
      <c r="E17" s="22"/>
      <c r="F17" s="22"/>
    </row>
    <row r="18" spans="1:6">
      <c r="A18" s="4"/>
      <c r="B18" s="4" t="s">
        <v>181</v>
      </c>
      <c r="C18" s="22" t="s">
        <v>168</v>
      </c>
      <c r="D18" s="22"/>
      <c r="E18" s="22"/>
      <c r="F18" s="22"/>
    </row>
    <row r="19" spans="1:6">
      <c r="A19" s="4"/>
      <c r="B19" s="4" t="s">
        <v>182</v>
      </c>
      <c r="C19" s="22" t="s">
        <v>169</v>
      </c>
      <c r="D19" s="22"/>
      <c r="E19" s="22"/>
      <c r="F19" s="22"/>
    </row>
    <row r="20" spans="1:6">
      <c r="A20" s="4"/>
      <c r="B20" s="4" t="s">
        <v>183</v>
      </c>
      <c r="C20" s="22" t="s">
        <v>170</v>
      </c>
      <c r="D20" s="22"/>
      <c r="E20" s="22"/>
      <c r="F20" s="22"/>
    </row>
    <row r="21" spans="1:6">
      <c r="A21" s="4"/>
      <c r="B21" s="4" t="s">
        <v>184</v>
      </c>
      <c r="C21" s="22" t="s">
        <v>171</v>
      </c>
      <c r="D21" s="22"/>
      <c r="E21" s="22"/>
      <c r="F21" s="22"/>
    </row>
    <row r="22" spans="1:6">
      <c r="A22" s="4"/>
      <c r="B22" s="4" t="s">
        <v>185</v>
      </c>
      <c r="C22" s="22" t="s">
        <v>172</v>
      </c>
      <c r="D22" s="22"/>
      <c r="E22" s="22"/>
      <c r="F22" s="22"/>
    </row>
    <row r="23" spans="1:6">
      <c r="A23" s="4"/>
      <c r="B23" s="4" t="s">
        <v>22</v>
      </c>
      <c r="C23" s="22" t="s">
        <v>173</v>
      </c>
      <c r="D23" s="22"/>
      <c r="E23" s="22"/>
      <c r="F23" s="22"/>
    </row>
    <row r="24" spans="1:6">
      <c r="A24" s="4"/>
      <c r="B24" s="4" t="s">
        <v>21</v>
      </c>
      <c r="C24" s="22" t="s">
        <v>186</v>
      </c>
      <c r="D24" s="22"/>
      <c r="E24" s="22"/>
      <c r="F24" s="22"/>
    </row>
    <row r="25" spans="1:6">
      <c r="A25" s="4"/>
      <c r="B25" s="4" t="s">
        <v>196</v>
      </c>
      <c r="C25" s="24" t="s">
        <v>152</v>
      </c>
      <c r="D25" s="25"/>
      <c r="E25" s="25"/>
      <c r="F25" s="26"/>
    </row>
    <row r="26" spans="1:6">
      <c r="A26" s="4"/>
      <c r="B26" s="4" t="s">
        <v>197</v>
      </c>
      <c r="C26" s="24" t="s">
        <v>153</v>
      </c>
      <c r="D26" s="25"/>
      <c r="E26" s="25"/>
      <c r="F26" s="26"/>
    </row>
    <row r="27" spans="1:6">
      <c r="A27" s="4"/>
      <c r="B27" s="4" t="s">
        <v>198</v>
      </c>
      <c r="C27" s="22" t="s">
        <v>190</v>
      </c>
      <c r="D27" s="22"/>
      <c r="E27" s="22"/>
      <c r="F27" s="22"/>
    </row>
    <row r="28" spans="1:6">
      <c r="A28" s="4"/>
      <c r="B28" s="4" t="s">
        <v>199</v>
      </c>
      <c r="C28" s="22" t="s">
        <v>187</v>
      </c>
      <c r="D28" s="22"/>
      <c r="E28" s="22"/>
      <c r="F28" s="22"/>
    </row>
    <row r="29" spans="1:6">
      <c r="A29" s="4"/>
      <c r="B29" s="4" t="s">
        <v>202</v>
      </c>
      <c r="C29" s="22" t="s">
        <v>188</v>
      </c>
      <c r="D29" s="22"/>
      <c r="E29" s="22"/>
      <c r="F29" s="22"/>
    </row>
    <row r="30" spans="1:6">
      <c r="A30" s="4"/>
      <c r="B30" s="4" t="s">
        <v>203</v>
      </c>
      <c r="C30" s="22" t="s">
        <v>189</v>
      </c>
      <c r="D30" s="22"/>
      <c r="E30" s="22"/>
      <c r="F30" s="22"/>
    </row>
    <row r="31" spans="1:6">
      <c r="A31" s="4"/>
      <c r="B31" s="4" t="s">
        <v>204</v>
      </c>
      <c r="C31" s="22" t="s">
        <v>191</v>
      </c>
      <c r="D31" s="22"/>
      <c r="E31" s="22"/>
      <c r="F31" s="22"/>
    </row>
    <row r="32" spans="1:6">
      <c r="A32" s="4"/>
      <c r="B32" s="4" t="s">
        <v>193</v>
      </c>
      <c r="C32" s="22" t="s">
        <v>192</v>
      </c>
      <c r="D32" s="22"/>
      <c r="E32" s="22"/>
      <c r="F32" s="22"/>
    </row>
    <row r="33" spans="1:6">
      <c r="A33" s="4"/>
      <c r="B33" s="4" t="s">
        <v>200</v>
      </c>
      <c r="C33" s="22" t="s">
        <v>194</v>
      </c>
      <c r="D33" s="22"/>
      <c r="E33" s="22"/>
      <c r="F33" s="22"/>
    </row>
    <row r="34" spans="1:6">
      <c r="A34" s="4"/>
      <c r="B34" s="4" t="s">
        <v>201</v>
      </c>
      <c r="C34" s="22" t="s">
        <v>195</v>
      </c>
      <c r="D34" s="22"/>
      <c r="E34" s="22"/>
      <c r="F34" s="22"/>
    </row>
  </sheetData>
  <mergeCells count="30">
    <mergeCell ref="C16:F16"/>
    <mergeCell ref="C17:F17"/>
    <mergeCell ref="C18:F18"/>
    <mergeCell ref="C19:F19"/>
    <mergeCell ref="C24:F24"/>
    <mergeCell ref="C22:F22"/>
    <mergeCell ref="C23:F23"/>
    <mergeCell ref="C11:F11"/>
    <mergeCell ref="C12:F12"/>
    <mergeCell ref="C13:F13"/>
    <mergeCell ref="C14:F14"/>
    <mergeCell ref="C15:F15"/>
    <mergeCell ref="C5:F5"/>
    <mergeCell ref="C7:F7"/>
    <mergeCell ref="C8:F8"/>
    <mergeCell ref="C9:F9"/>
    <mergeCell ref="C10:F10"/>
    <mergeCell ref="C6:F6"/>
    <mergeCell ref="C34:F34"/>
    <mergeCell ref="C20:F20"/>
    <mergeCell ref="C30:F30"/>
    <mergeCell ref="C31:F31"/>
    <mergeCell ref="C32:F32"/>
    <mergeCell ref="C33:F33"/>
    <mergeCell ref="C21:F21"/>
    <mergeCell ref="C27:F27"/>
    <mergeCell ref="C28:F28"/>
    <mergeCell ref="C29:F29"/>
    <mergeCell ref="C25:F25"/>
    <mergeCell ref="C26:F26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Sheet1</vt:lpstr>
      <vt:lpstr>Sheet1 (2)</vt:lpstr>
      <vt:lpstr>Sheet2</vt:lpstr>
      <vt:lpstr>Հաշվի համա</vt:lpstr>
      <vt:lpstr>Лист1</vt:lpstr>
    </vt:vector>
  </TitlesOfParts>
  <Company>MSI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7392</dc:creator>
  <cp:lastModifiedBy>V-Q</cp:lastModifiedBy>
  <cp:lastPrinted>2018-10-03T06:15:55Z</cp:lastPrinted>
  <dcterms:created xsi:type="dcterms:W3CDTF">2017-02-14T07:35:01Z</dcterms:created>
  <dcterms:modified xsi:type="dcterms:W3CDTF">2018-10-03T06:35:02Z</dcterms:modified>
</cp:coreProperties>
</file>